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Ex1.xml" ContentType="application/vnd.ms-office.chartex+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HP\Documents\"/>
    </mc:Choice>
  </mc:AlternateContent>
  <xr:revisionPtr revIDLastSave="0" documentId="13_ncr:1_{50AA73B2-FFF0-430F-BA20-6C9E602FE69A}" xr6:coauthVersionLast="47" xr6:coauthVersionMax="47" xr10:uidLastSave="{00000000-0000-0000-0000-000000000000}"/>
  <bookViews>
    <workbookView xWindow="-120" yWindow="-120" windowWidth="29040" windowHeight="15840" activeTab="2" xr2:uid="{1AC45FAD-43FF-49C4-A0FF-58CD47122085}"/>
  </bookViews>
  <sheets>
    <sheet name="Raw Data" sheetId="7" r:id="rId1"/>
    <sheet name="Calculations" sheetId="8" r:id="rId2"/>
    <sheet name="Dashbaord" sheetId="1" r:id="rId3"/>
  </sheets>
  <definedNames>
    <definedName name="_xlchart.v2.0" hidden="1">Calculations!$E$39:$E$50</definedName>
    <definedName name="Slicer_Month">#N/A</definedName>
    <definedName name="Slicer_Sales_Q_2025">#N/A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8" l="1"/>
  <c r="D9" i="8"/>
  <c r="N9" i="8"/>
  <c r="AO8" i="8"/>
  <c r="I9" i="8" a="1"/>
  <c r="I9" i="8" s="1"/>
  <c r="E15" i="7"/>
  <c r="E16" i="7"/>
  <c r="E17" i="7"/>
  <c r="E18" i="7"/>
  <c r="AH9" i="8"/>
  <c r="AH11" i="8" s="1" a="1"/>
  <c r="AH11" i="8" s="1"/>
  <c r="AF9" i="8"/>
  <c r="AF11" i="8" s="1" a="1"/>
  <c r="AF11" i="8" s="1"/>
  <c r="AG9" i="8"/>
  <c r="AG11" i="8" s="1" a="1"/>
  <c r="AG11" i="8" s="1"/>
  <c r="AL9" i="8"/>
  <c r="AL11" i="8" s="1" a="1"/>
  <c r="AL11" i="8" s="1"/>
  <c r="AK9" i="8"/>
  <c r="AK11" i="8" s="1" a="1"/>
  <c r="AK11" i="8" s="1"/>
  <c r="P11" i="7"/>
  <c r="P12" i="7"/>
  <c r="P13" i="7"/>
  <c r="P14" i="7"/>
  <c r="P15" i="7"/>
  <c r="P16" i="7"/>
  <c r="P17" i="7"/>
  <c r="P18" i="7"/>
  <c r="P10" i="7"/>
  <c r="M11" i="7"/>
  <c r="M12" i="7"/>
  <c r="M13" i="7"/>
  <c r="M14" i="7"/>
  <c r="M15" i="7"/>
  <c r="M16" i="7"/>
  <c r="M17" i="7"/>
  <c r="M18" i="7"/>
  <c r="M10" i="7"/>
  <c r="AA9" i="8" a="1"/>
  <c r="AA9" i="8" s="1"/>
  <c r="AA11" i="8" s="1" a="1"/>
  <c r="AA11" i="8" s="1"/>
  <c r="AB9" i="8" a="1"/>
  <c r="AB9" i="8" s="1"/>
  <c r="AB11" i="8" s="1" a="1"/>
  <c r="AB11" i="8" s="1"/>
  <c r="U19" i="8" a="1"/>
  <c r="U19" i="8" s="1"/>
  <c r="V19" i="8" s="1"/>
  <c r="W19" i="8" s="1"/>
  <c r="Q10" i="8" a="1"/>
  <c r="R16" i="8" s="1"/>
  <c r="M9" i="8" a="1"/>
  <c r="N15" i="8" s="1"/>
  <c r="O15" i="8" s="1"/>
  <c r="E14" i="7"/>
  <c r="E13" i="7"/>
  <c r="E12" i="7"/>
  <c r="E11" i="7"/>
  <c r="E10" i="7"/>
  <c r="N16" i="8" l="1"/>
  <c r="O16" i="8" s="1"/>
  <c r="N17" i="8"/>
  <c r="O17" i="8" s="1"/>
  <c r="M9" i="8"/>
  <c r="O9" i="8" s="1"/>
  <c r="N14" i="8"/>
  <c r="O14" i="8" s="1"/>
  <c r="N13" i="8"/>
  <c r="O13" i="8" s="1"/>
  <c r="N12" i="8"/>
  <c r="O12" i="8" s="1"/>
  <c r="N11" i="8"/>
  <c r="O11" i="8" s="1"/>
  <c r="W11" i="8"/>
  <c r="V24" i="8"/>
  <c r="V23" i="8"/>
  <c r="V20" i="8"/>
  <c r="X19" i="8"/>
  <c r="V27" i="8"/>
  <c r="X27" i="8" s="1"/>
  <c r="J14" i="8"/>
  <c r="K14" i="8" s="1"/>
  <c r="J10" i="8"/>
  <c r="K10" i="8" s="1"/>
  <c r="J17" i="8"/>
  <c r="K17" i="8" s="1"/>
  <c r="J13" i="8"/>
  <c r="K13" i="8" s="1"/>
  <c r="J16" i="8"/>
  <c r="K16" i="8" s="1"/>
  <c r="J12" i="8"/>
  <c r="K12" i="8" s="1"/>
  <c r="V26" i="8"/>
  <c r="W26" i="8" s="1"/>
  <c r="V22" i="8"/>
  <c r="W27" i="8"/>
  <c r="J15" i="8"/>
  <c r="K15" i="8" s="1"/>
  <c r="J11" i="8"/>
  <c r="K11" i="8" s="1"/>
  <c r="V25" i="8"/>
  <c r="V21" i="8"/>
  <c r="S16" i="8"/>
  <c r="W22" i="8"/>
  <c r="R13" i="8"/>
  <c r="S13" i="8" s="1"/>
  <c r="R15" i="8"/>
  <c r="S15" i="8" s="1"/>
  <c r="R14" i="8"/>
  <c r="S14" i="8" s="1"/>
  <c r="Q10" i="8"/>
  <c r="R12" i="8"/>
  <c r="S12" i="8" s="1"/>
  <c r="R11" i="8"/>
  <c r="S11" i="8" s="1"/>
  <c r="W10" i="8"/>
  <c r="AC9" i="8"/>
  <c r="AC11" i="8" s="1" a="1"/>
  <c r="AC11" i="8" s="1"/>
  <c r="N10" i="8"/>
  <c r="O10" i="8" s="1"/>
  <c r="J9" i="8"/>
  <c r="K9" i="8" s="1"/>
  <c r="E39" i="8"/>
  <c r="E43" i="8"/>
  <c r="E50" i="8"/>
  <c r="E46" i="8"/>
  <c r="E42" i="8"/>
  <c r="E49" i="8"/>
  <c r="E45" i="8"/>
  <c r="E48" i="8"/>
  <c r="E44" i="8"/>
  <c r="E41" i="8"/>
  <c r="E47" i="8"/>
  <c r="E40" i="8"/>
  <c r="W13" i="8" l="1"/>
  <c r="Y27" i="8"/>
  <c r="X22" i="8"/>
  <c r="Y22" i="8" s="1"/>
  <c r="R10" i="8"/>
  <c r="S10" i="8" s="1"/>
  <c r="E55" i="8"/>
  <c r="X26" i="8"/>
  <c r="Y26" i="8" s="1"/>
  <c r="X25" i="8"/>
  <c r="W25" i="8"/>
  <c r="Y19" i="8"/>
  <c r="X21" i="8"/>
  <c r="W21" i="8"/>
  <c r="W20" i="8"/>
  <c r="X20" i="8"/>
  <c r="W23" i="8"/>
  <c r="X23" i="8"/>
  <c r="W24" i="8"/>
  <c r="X24" i="8"/>
  <c r="E58" i="8"/>
  <c r="E56" i="8"/>
  <c r="E57" i="8"/>
  <c r="Y20" i="8" l="1"/>
  <c r="E62" i="8"/>
  <c r="Y24" i="8"/>
  <c r="Y21" i="8"/>
  <c r="Y23" i="8"/>
  <c r="Y25"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<sst xmlns="http://schemas.openxmlformats.org/spreadsheetml/2006/main" count="124" uniqueCount="100">
  <si>
    <t>Date</t>
  </si>
  <si>
    <t>Customer Name</t>
  </si>
  <si>
    <t>Product Name</t>
  </si>
  <si>
    <t>Region</t>
  </si>
  <si>
    <t>Sales Person</t>
  </si>
  <si>
    <t>Units Sold</t>
  </si>
  <si>
    <t>Unit Price</t>
  </si>
  <si>
    <t>Total Sales</t>
  </si>
  <si>
    <t>Returned Sales</t>
  </si>
  <si>
    <t>Cost Per Units</t>
  </si>
  <si>
    <t>Total Cost</t>
  </si>
  <si>
    <t>Channel</t>
  </si>
  <si>
    <t>Payement Status</t>
  </si>
  <si>
    <t>Pending</t>
  </si>
  <si>
    <t>Paid</t>
  </si>
  <si>
    <t>Overdue</t>
  </si>
  <si>
    <t>Retail</t>
  </si>
  <si>
    <t>Time Intelligence</t>
  </si>
  <si>
    <t>Sales Breakdown</t>
  </si>
  <si>
    <t>By Product</t>
  </si>
  <si>
    <t>By Region</t>
  </si>
  <si>
    <t>Cash Flow</t>
  </si>
  <si>
    <t>Net Cash Flow</t>
  </si>
  <si>
    <t>Customer Metrics</t>
  </si>
  <si>
    <t>New Customers</t>
  </si>
  <si>
    <t>Dynmaic Filters</t>
  </si>
  <si>
    <t>Paid  Orders</t>
  </si>
  <si>
    <t>Unpaid Orders</t>
  </si>
  <si>
    <t>January</t>
  </si>
  <si>
    <t>February</t>
  </si>
  <si>
    <t>March</t>
  </si>
  <si>
    <t>April</t>
  </si>
  <si>
    <t>May</t>
  </si>
  <si>
    <t>June</t>
  </si>
  <si>
    <t>July</t>
  </si>
  <si>
    <t>August</t>
  </si>
  <si>
    <t>September</t>
  </si>
  <si>
    <t>October</t>
  </si>
  <si>
    <t>November</t>
  </si>
  <si>
    <t>December</t>
  </si>
  <si>
    <t xml:space="preserve"> Month</t>
  </si>
  <si>
    <t>Sales this Month</t>
  </si>
  <si>
    <t>Month</t>
  </si>
  <si>
    <t>Total Sales in Q1</t>
  </si>
  <si>
    <t>Q1</t>
  </si>
  <si>
    <t>Q2</t>
  </si>
  <si>
    <t>Q3</t>
  </si>
  <si>
    <t>Q4</t>
  </si>
  <si>
    <t>Total</t>
  </si>
  <si>
    <t>Sales Q 2025</t>
  </si>
  <si>
    <t xml:space="preserve"> Product Name</t>
  </si>
  <si>
    <t xml:space="preserve"> </t>
  </si>
  <si>
    <t>Seller</t>
  </si>
  <si>
    <t>By Sells Person</t>
  </si>
  <si>
    <t>Sales Data</t>
  </si>
  <si>
    <t>Amine</t>
  </si>
  <si>
    <t>Transaction Type</t>
  </si>
  <si>
    <t>Inflow</t>
  </si>
  <si>
    <t>Outflow</t>
  </si>
  <si>
    <t>dff</t>
  </si>
  <si>
    <t>fff</t>
  </si>
  <si>
    <t>fffg</t>
  </si>
  <si>
    <t>gffff</t>
  </si>
  <si>
    <t>Net Cash Flow Per Product Name</t>
  </si>
  <si>
    <t>Repeat Customers</t>
  </si>
  <si>
    <t>Imad</t>
  </si>
  <si>
    <t>Rajae</t>
  </si>
  <si>
    <t>Laura</t>
  </si>
  <si>
    <t>Nissrine</t>
  </si>
  <si>
    <t>Meryem</t>
  </si>
  <si>
    <t>Repeat Rows</t>
  </si>
  <si>
    <t>Online</t>
  </si>
  <si>
    <t>Distributor</t>
  </si>
  <si>
    <t>Sales Channel</t>
  </si>
  <si>
    <t>Sales Year 2025</t>
  </si>
  <si>
    <t>samia</t>
  </si>
  <si>
    <t>amine</t>
  </si>
  <si>
    <t>helly</t>
  </si>
  <si>
    <t>july</t>
  </si>
  <si>
    <t>mounia</t>
  </si>
  <si>
    <t>youmi</t>
  </si>
  <si>
    <t>bella</t>
  </si>
  <si>
    <t>T-Shirt</t>
  </si>
  <si>
    <t>Pull</t>
  </si>
  <si>
    <t>Socks</t>
  </si>
  <si>
    <t>Jupe</t>
  </si>
  <si>
    <t>Mohamed</t>
  </si>
  <si>
    <t>Net cash Flow</t>
  </si>
  <si>
    <t>Best Seller</t>
  </si>
  <si>
    <t>Suit Shirt</t>
  </si>
  <si>
    <t>London</t>
  </si>
  <si>
    <t>Leeds</t>
  </si>
  <si>
    <t>Manchester</t>
  </si>
  <si>
    <t>New York</t>
  </si>
  <si>
    <t>Las Vegas</t>
  </si>
  <si>
    <t>Las Palmas</t>
  </si>
  <si>
    <t>Barcelona</t>
  </si>
  <si>
    <t>Venice</t>
  </si>
  <si>
    <t>Lisbon</t>
  </si>
  <si>
    <t>Highest sales by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</si>
</sst>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F800]dddd\,\ mmmm\ dd\,\ yyyy"/>
    <numFmt numFmtId="165" formatCode="[$$-409]#,##0.00"/>
    <numFmt numFmtId="166" formatCode="0.0%"/>
  </numFmts>
  <fonts count="11" x14ac:knownFonts="1">
    <font>
      <sz val="11"/>
      <color theme="1"/>
      <name val="Aptos Narrow"/>
      <family val="2"/>
      <scheme val="minor"/>
    </font>
    <font>
      <sz val="8"/>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b/>
      <sz val="14"/>
      <color theme="1"/>
      <name val="Times New Roman"/>
      <family val="1"/>
    </font>
    <font>
      <b/>
      <sz val="16"/>
      <color theme="1"/>
      <name val="Times New Roman"/>
      <family val="1"/>
    </font>
    <font>
      <sz val="48"/>
      <color rgb="FF916E6E"/>
      <name val="Aptos Narrow"/>
      <family val="2"/>
      <scheme val="minor"/>
    </font>
    <font>
      <b/>
      <sz val="12"/>
      <color theme="1"/>
      <name val="Times New Roman"/>
      <family val="1"/>
    </font>
    <font>
      <b/>
      <sz val="14"/>
      <color theme="1"/>
      <name val="Aptos Narrow"/>
      <family val="2"/>
      <scheme val="minor"/>
    </font>
    <font>
      <b/>
      <sz val="16"/>
      <color theme="1"/>
      <name val="Aptos Narrow"/>
      <family val="2"/>
      <scheme val="minor"/>
    </font>
  </fonts>
  <fills count="6">
    <fill>
      <patternFill patternType="none"/>
    </fill>
    <fill>
      <patternFill patternType="gray125"/>
    </fill>
    <fill>
      <patternFill patternType="solid">
        <fgColor rgb="FFF6F6F6"/>
        <bgColor indexed="64"/>
      </patternFill>
    </fill>
    <fill>
      <patternFill patternType="solid">
        <fgColor rgb="FFAE75DA"/>
        <bgColor indexed="64"/>
      </patternFill>
    </fill>
    <fill>
      <patternFill patternType="solid">
        <fgColor rgb="FFDDF4E7"/>
        <bgColor indexed="64"/>
      </patternFill>
    </fill>
    <fill>
      <patternFill patternType="solid">
        <fgColor theme="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32">
    <xf numFmtId="0" fontId="0" fillId="0" borderId="0" xfId="0"/>
    <xf numFmtId="14" fontId="0" fillId="0" borderId="0" xfId="0" applyNumberFormat="1"/>
    <xf numFmtId="0" fontId="0" fillId="2" borderId="0" xfId="0" applyFill="1"/>
    <xf numFmtId="164" fontId="0" fillId="0" borderId="0" xfId="0" applyNumberFormat="1"/>
    <xf numFmtId="2" fontId="0" fillId="0" borderId="0" xfId="0" applyNumberFormat="1"/>
    <xf numFmtId="165" fontId="0" fillId="0" borderId="0" xfId="0" applyNumberFormat="1"/>
    <xf numFmtId="0" fontId="0" fillId="0" borderId="0" xfId="0">
      <extLst>
        <ext xmlns:xfpb="http://schemas.microsoft.com/office/spreadsheetml/2022/featurepropertybag" uri="{C7286773-470A-42A8-94C5-96B5CB345126}">
          <xfpb:xfComplement i="0"/>
        </ext>
      </extLst>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0" xfId="0" applyFont="1"/>
    <xf numFmtId="0" fontId="8" fillId="0" borderId="0" xfId="0" applyFont="1" applyAlignment="1">
      <alignment horizontal="center" vertical="center"/>
    </xf>
    <xf numFmtId="0" fontId="4" fillId="0" borderId="0" xfId="0" applyFont="1"/>
    <xf numFmtId="166" fontId="0" fillId="0" borderId="0" xfId="1" applyNumberFormat="1" applyFont="1"/>
    <xf numFmtId="0" fontId="9" fillId="4" borderId="1" xfId="0" applyFont="1" applyFill="1" applyBorder="1"/>
    <xf numFmtId="165" fontId="9" fillId="4" borderId="1" xfId="0" applyNumberFormat="1" applyFont="1" applyFill="1" applyBorder="1"/>
    <xf numFmtId="0" fontId="4" fillId="0" borderId="3" xfId="0" applyFont="1" applyBorder="1"/>
    <xf numFmtId="0" fontId="3" fillId="0" borderId="1" xfId="0" applyFont="1" applyBorder="1"/>
    <xf numFmtId="0" fontId="0" fillId="0" borderId="1" xfId="0" applyBorder="1"/>
    <xf numFmtId="166" fontId="0" fillId="0" borderId="1" xfId="0" applyNumberFormat="1" applyBorder="1"/>
    <xf numFmtId="165" fontId="0" fillId="0" borderId="1" xfId="0" applyNumberFormat="1" applyBorder="1"/>
    <xf numFmtId="0" fontId="6" fillId="3" borderId="2" xfId="0" applyFont="1" applyFill="1" applyBorder="1" applyAlignment="1">
      <alignment horizontal="center" vertical="center"/>
    </xf>
    <xf numFmtId="0" fontId="6" fillId="0" borderId="3" xfId="0" applyFont="1" applyBorder="1" applyAlignment="1">
      <alignment horizontal="center" vertical="center"/>
    </xf>
    <xf numFmtId="0" fontId="0" fillId="0" borderId="3" xfId="0" applyBorder="1"/>
    <xf numFmtId="0" fontId="10" fillId="0" borderId="3" xfId="0" applyFont="1" applyBorder="1" applyAlignment="1">
      <alignment horizontal="center"/>
    </xf>
    <xf numFmtId="0" fontId="0" fillId="0" borderId="4" xfId="0" applyBorder="1"/>
    <xf numFmtId="0" fontId="4" fillId="0" borderId="5" xfId="0" applyFont="1" applyBorder="1"/>
    <xf numFmtId="0" fontId="4" fillId="0" borderId="6" xfId="0" applyFont="1" applyBorder="1"/>
    <xf numFmtId="0" fontId="3" fillId="0" borderId="4" xfId="0" applyFont="1" applyBorder="1"/>
    <xf numFmtId="0" fontId="0" fillId="5" borderId="0" xfId="0" applyFill="1"/>
    <xf numFmtId="0" fontId="7" fillId="0" borderId="0" xfId="0" applyFont="1" applyAlignment="1">
      <alignment horizontal="center" vertical="center"/>
    </xf>
    <xf numFmtId="0" fontId="6" fillId="3" borderId="0" xfId="0" applyFont="1" applyFill="1" applyAlignment="1">
      <alignment horizontal="center" vertical="center"/>
    </xf>
  </cellXfs>
  <cellStyles count="2">
    <cellStyle name="Normal" xfId="0" builtinId="0"/>
    <cellStyle name="Percent" xfId="1" builtinId="5"/>
  </cellStyles>
  <dxfs count="20">
    <dxf>
      <numFmt numFmtId="0" formatCode="General"/>
    </dxf>
    <dxf>
      <numFmt numFmtId="165" formatCode="[$$-409]#,##0.00"/>
    </dxf>
    <dxf>
      <alignment horizontal="center" vertical="center" textRotation="0" wrapText="0" indent="0" justifyLastLine="0" shrinkToFit="0" readingOrder="0"/>
    </dxf>
    <dxf>
      <numFmt numFmtId="165" formatCode="[$$-409]#,##0.00"/>
    </dxf>
    <dxf>
      <numFmt numFmtId="166" formatCode="0.0%"/>
    </dxf>
    <dxf>
      <numFmt numFmtId="165" formatCode="[$$-409]#,##0.00"/>
    </dxf>
    <dxf>
      <numFmt numFmtId="165" formatCode="[$$-409]#,##0.00"/>
    </dxf>
    <dxf>
      <numFmt numFmtId="165" formatCode="[$$-409]#,##0.00"/>
    </dxf>
    <dxf>
      <extLst>
        <ext xmlns:xfpb="http://schemas.microsoft.com/office/spreadsheetml/2022/featurepropertybag" uri="{0417FA29-78FA-4A13-93AC-8FF0FAFDF519}">
          <xfpb:DXFComplement i="0"/>
        </ext>
      </extLst>
    </dxf>
    <dxf>
      <numFmt numFmtId="165" formatCode="[$$-409]#,##0.00"/>
    </dxf>
    <dxf>
      <numFmt numFmtId="165" formatCode="[$$-409]#,##0.00"/>
    </dxf>
    <dxf>
      <numFmt numFmtId="2" formatCode="0.00"/>
    </dxf>
    <dxf>
      <numFmt numFmtId="19" formatCode="dd/mm/yyyy"/>
    </dxf>
    <dxf>
      <numFmt numFmtId="164" formatCode="[$-F800]dddd\,\ mmmm\ dd\,\ yyyy"/>
    </dxf>
    <dxf>
      <font>
        <b/>
        <sz val="11"/>
        <color theme="1"/>
      </font>
    </dxf>
    <dxf>
      <fill>
        <patternFill patternType="solid">
          <fgColor theme="0"/>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sz val="11"/>
        <color theme="1"/>
      </font>
    </dxf>
    <dxf>
      <fill>
        <patternFill patternType="solid">
          <fgColor theme="0"/>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sz val="11"/>
        <color theme="1"/>
      </font>
    </dxf>
    <dxf>
      <fill>
        <patternFill patternType="solid">
          <fgColor theme="0"/>
          <bgColor theme="0"/>
        </patternFill>
      </fill>
      <border>
        <left style="thin">
          <color theme="1" tint="-0.499984740745262"/>
        </left>
        <right style="thin">
          <color theme="1" tint="-0.499984740745262"/>
        </right>
        <top style="thin">
          <color theme="1" tint="-0.499984740745262"/>
        </top>
        <bottom style="thin">
          <color theme="1" tint="-0.499984740745262"/>
        </bottom>
      </border>
    </dxf>
  </dxfs>
  <tableStyles count="4" defaultTableStyle="TableStyleMedium2" defaultPivotStyle="PivotStyleLight16">
    <tableStyle name="Slicer Style 1" pivot="0" table="0" count="2" xr9:uid="{73225BF8-644B-4B19-AE19-F7E4348DD9B7}"/>
    <tableStyle name="Timeline Style 1" pivot="0" table="0" count="8" xr9:uid="{6D01D903-DF38-42B4-9DD8-F00DE29C06B8}">
      <tableStyleElement type="wholeTable" dxfId="19"/>
      <tableStyleElement type="headerRow" dxfId="18"/>
    </tableStyle>
    <tableStyle name="Timeline Style 2" pivot="0" table="0" count="8" xr9:uid="{BCBFCDE0-A5A9-4DF6-B86A-6C38818AAF83}">
      <tableStyleElement type="wholeTable" dxfId="17"/>
      <tableStyleElement type="headerRow" dxfId="16"/>
    </tableStyle>
    <tableStyle name="Timeline Style 3" pivot="0" table="0" count="8" xr9:uid="{4722B1CC-10C6-4F0C-AE19-D3ED424AAA5E}">
      <tableStyleElement type="wholeTable" dxfId="15"/>
      <tableStyleElement type="headerRow" dxfId="14"/>
    </tableStyle>
  </tableStyles>
  <colors>
    <mruColors>
      <color rgb="FFE6E6FA"/>
      <color rgb="FFD8BFD8"/>
      <color rgb="FFE3F988"/>
      <color rgb="FF8C9E5E"/>
      <color rgb="FFDEB887"/>
      <color rgb="FFB48395"/>
      <color rgb="FFA2A2D0"/>
      <color rgb="FF008B8B"/>
      <color rgb="FF738678"/>
      <color rgb="FF966FD6"/>
    </mruColors>
  </colors>
  <extLst>
    <ext xmlns:x14="http://schemas.microsoft.com/office/spreadsheetml/2009/9/main" uri="{46F421CA-312F-682f-3DD2-61675219B42D}">
      <x14:dxfs count="2">
        <dxf>
          <fill>
            <patternFill>
              <bgColor theme="5" tint="0.39994506668294322"/>
            </patternFill>
          </fill>
        </dxf>
        <dxf>
          <border>
            <left style="thick">
              <color rgb="FFDCDCDC"/>
            </left>
            <right style="thick">
              <color rgb="FFDCDCDC"/>
            </right>
            <top style="thick">
              <color rgb="FFDCDCDC"/>
            </top>
            <bottom style="thick">
              <color rgb="FFDCDCDC"/>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1"/>
            <x14:slicerStyleElement type="selectedItemWithData" dxfId="0"/>
          </x14:slicerStyleElements>
        </x14:slicerStyle>
      </x14:slicerStyles>
    </ext>
    <ext xmlns:x15="http://schemas.microsoft.com/office/spreadsheetml/2010/11/main" uri="{A0A4C193-F2C1-4fcb-8827-314CF55A85BB}">
      <x15:dxfs count="18">
        <dxf>
          <fill>
            <patternFill patternType="solid">
              <fgColor theme="0" tint="-0.14999847407452621"/>
              <bgColor theme="0" tint="-0.14999847407452621"/>
            </patternFill>
          </fill>
        </dxf>
        <dxf>
          <fill>
            <patternFill patternType="solid">
              <fgColor theme="0"/>
              <bgColor theme="0"/>
            </patternFill>
          </fill>
        </dxf>
        <dxf>
          <font>
            <sz val="9"/>
            <color theme="1" tint="0.499984740745262"/>
          </font>
        </dxf>
        <dxf>
          <font>
            <sz val="9"/>
            <color theme="1" tint="0.499984740745262"/>
          </font>
        </dxf>
        <dxf>
          <font>
            <sz val="9"/>
            <color theme="1" tint="0.499984740745262"/>
          </font>
        </dxf>
        <dxf>
          <font>
            <sz val="10"/>
            <color theme="1" tint="0.499984740745262"/>
          </font>
        </dxf>
        <dxf>
          <fill>
            <patternFill patternType="solid">
              <fgColor theme="0" tint="-0.14999847407452621"/>
              <bgColor theme="0" tint="-0.14999847407452621"/>
            </patternFill>
          </fill>
        </dxf>
        <dxf>
          <fill>
            <patternFill patternType="solid">
              <fgColor theme="0"/>
              <bgColor theme="0"/>
            </patternFill>
          </fill>
        </dxf>
        <dxf>
          <font>
            <sz val="9"/>
            <color theme="1" tint="0.499984740745262"/>
          </font>
        </dxf>
        <dxf>
          <font>
            <sz val="9"/>
            <color theme="1" tint="0.499984740745262"/>
          </font>
        </dxf>
        <dxf>
          <font>
            <sz val="9"/>
            <color theme="1" tint="0.499984740745262"/>
          </font>
        </dxf>
        <dxf>
          <font>
            <sz val="10"/>
            <color theme="1" tint="0.499984740745262"/>
          </font>
        </dxf>
        <dxf>
          <fill>
            <patternFill patternType="solid">
              <fgColor theme="0" tint="-0.14999847407452621"/>
              <bgColor theme="0" tint="-0.14999847407452621"/>
            </patternFill>
          </fill>
        </dxf>
        <dxf>
          <fill>
            <patternFill patternType="solid">
              <fgColor theme="0"/>
              <bgColor theme="0"/>
            </patternFill>
          </fill>
        </dxf>
        <dxf>
          <font>
            <sz val="9"/>
            <color theme="1" tint="0.499984740745262"/>
          </font>
        </dxf>
        <dxf>
          <font>
            <sz val="9"/>
            <color theme="1" tint="0.499984740745262"/>
          </font>
        </dxf>
        <dxf>
          <font>
            <b/>
            <i val="0"/>
            <sz val="10"/>
            <color theme="1" tint="0.499984740745262"/>
            <name val="Algerian"/>
            <family val="5"/>
            <scheme val="none"/>
          </font>
        </dxf>
        <dxf>
          <font>
            <sz val="10"/>
            <color theme="1" tint="0.499984740745262"/>
          </font>
        </dxf>
      </x15:dxfs>
    </ext>
    <ext xmlns:x15="http://schemas.microsoft.com/office/spreadsheetml/2010/11/main" uri="{9260A510-F301-46a8-8635-F512D64BE5F5}">
      <x15:timelineStyles defaultTimelineStyle="TimeSlicerStyleLight1">
        <x15:timelineStyle name="Timeline Style 1">
          <x15:timelineStyleElements>
            <x15:timelineStyleElement type="selectionLabel" dxfId="17"/>
            <x15:timelineStyleElement type="timeLevel" dxfId="16"/>
            <x15:timelineStyleElement type="periodLabel1" dxfId="15"/>
            <x15:timelineStyleElement type="periodLabel2" dxfId="14"/>
            <x15:timelineStyleElement type="selectedTimeBlock" dxfId="13"/>
            <x15:timelineStyleElement type="unselectedTimeBlock" dxfId="12"/>
          </x15:timelineStyleElements>
        </x15:timelineStyle>
        <x15:timelineStyle name="Timeline Style 2">
          <x15:timelineStyleElements>
            <x15:timelineStyleElement type="selectionLabel" dxfId="11"/>
            <x15:timelineStyleElement type="timeLevel" dxfId="10"/>
            <x15:timelineStyleElement type="periodLabel1" dxfId="9"/>
            <x15:timelineStyleElement type="periodLabel2" dxfId="8"/>
            <x15:timelineStyleElement type="selectedTimeBlock" dxfId="7"/>
            <x15:timelineStyleElement type="unselectedTimeBlock" dxfId="6"/>
          </x15:timelineStyleElements>
        </x15:timelineStyle>
        <x15:timelineStyle name="Timeline Style 3">
          <x15:timelineStyleElements>
            <x15:timelineStyleElement type="selectionLabel" dxfId="5"/>
            <x15:timelineStyleElement type="timeLevel" dxfId="4"/>
            <x15:timelineStyleElement type="periodLabel1" dxfId="3"/>
            <x15:timelineStyleElement type="periodLabel2" dxfId="2"/>
            <x15:timelineStyleElement type="selectedTimeBlock" dxfId="1"/>
            <x15:timelineStyleElement type="unselectedTimeBlock"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microsoft.com/office/2007/relationships/slicerCache" Target="slicerCaches/slicerCache2.xml"/><Relationship Id="rId10" Type="http://schemas.microsoft.com/office/2022/11/relationships/FeaturePropertyBag" Target="featurePropertyBag/featurePropertyBag.xml"/><Relationship Id="rId4" Type="http://schemas.microsoft.com/office/2007/relationships/slicerCache" Target="slicerCaches/slicerCache1.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DDF4E7"/>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ln>
                    <a:solidFill>
                      <a:schemeClr val="accent3"/>
                    </a:solidFill>
                  </a:ln>
                  <a:blipFill dpi="0" rotWithShape="1">
                    <a:blip xmlns:r="http://schemas.openxmlformats.org/officeDocument/2006/relationships" r:embed="rId3"/>
                    <a:srcRect/>
                    <a:tile tx="139700" ty="0" sx="100000" sy="100000" flip="none" algn="t"/>
                  </a:blip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5">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9.328363442996522E-2"/>
                  <c:h val="6.6409409264586952E-2"/>
                </c:manualLayout>
              </c15:layout>
            </c:ext>
          </c:extLst>
        </c:dLbl>
      </c:pivotFmt>
    </c:pivotFmts>
    <c:plotArea>
      <c:layout>
        <c:manualLayout>
          <c:layoutTarget val="inner"/>
          <c:xMode val="edge"/>
          <c:yMode val="edge"/>
          <c:x val="1.3088539849708522E-2"/>
          <c:y val="0.12555114050133645"/>
          <c:w val="0.92801303082660314"/>
          <c:h val="0.79584296324701342"/>
        </c:manualLayout>
      </c:layout>
      <c:barChart>
        <c:barDir val="col"/>
        <c:grouping val="stacked"/>
        <c:varyColors val="0"/>
        <c:dLbls>
          <c:showLegendKey val="0"/>
          <c:showVal val="1"/>
          <c:showCatName val="0"/>
          <c:showSerName val="0"/>
          <c:showPercent val="0"/>
          <c:showBubbleSize val="0"/>
        </c:dLbls>
        <c:gapWidth val="95"/>
        <c:overlap val="100"/>
        <c:axId val="1781739903"/>
        <c:axId val="1781740383"/>
      </c:barChart>
      <c:catAx>
        <c:axId val="1781739903"/>
        <c:scaling>
          <c:orientation val="minMax"/>
        </c:scaling>
        <c:delete val="0"/>
        <c:axPos val="b"/>
        <c:numFmt formatCode="General" sourceLinked="1"/>
        <c:majorTickMark val="none"/>
        <c:minorTickMark val="none"/>
        <c:tickLblPos val="nextTo"/>
        <c:spPr>
          <a:noFill/>
          <a:ln>
            <a:noFill/>
          </a:ln>
          <a:effectLst/>
        </c:spPr>
        <c:txPr>
          <a:bodyPr rot="300000" spcFirstLastPara="1" vertOverflow="ellipsis" wrap="square" anchor="ctr" anchorCtr="1"/>
          <a:lstStyle/>
          <a:p>
            <a:pPr>
              <a:defRPr sz="1000" b="1" i="0" u="none" strike="noStrike" kern="1200" cap="none" spc="0" normalizeH="0" baseline="0">
                <a:solidFill>
                  <a:schemeClr val="tx1">
                    <a:lumMod val="65000"/>
                    <a:lumOff val="35000"/>
                  </a:schemeClr>
                </a:solidFill>
                <a:latin typeface="+mn-lt"/>
                <a:ea typeface="+mn-ea"/>
                <a:cs typeface="+mn-cs"/>
              </a:defRPr>
            </a:pPr>
            <a:endParaRPr lang="fr-FR"/>
          </a:p>
        </c:txPr>
        <c:crossAx val="1781740383"/>
        <c:crosses val="autoZero"/>
        <c:auto val="1"/>
        <c:lblAlgn val="ctr"/>
        <c:lblOffset val="100"/>
        <c:noMultiLvlLbl val="0"/>
      </c:catAx>
      <c:valAx>
        <c:axId val="1781740383"/>
        <c:scaling>
          <c:orientation val="minMax"/>
        </c:scaling>
        <c:delete val="1"/>
        <c:axPos val="l"/>
        <c:numFmt formatCode="General" sourceLinked="1"/>
        <c:majorTickMark val="out"/>
        <c:minorTickMark val="none"/>
        <c:tickLblPos val="nextTo"/>
        <c:crossAx val="1781739903"/>
        <c:crosses val="autoZero"/>
        <c:crossBetween val="between"/>
      </c:valAx>
      <c:spPr>
        <a:noFill/>
        <a:ln w="25400">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0813005015658152E-2"/>
          <c:y val="9.0537908050299792E-2"/>
          <c:w val="0.93918699498434188"/>
          <c:h val="0.89616879965335094"/>
        </c:manualLayout>
      </c:layout>
      <c:bar3DChart>
        <c:barDir val="col"/>
        <c:grouping val="clustered"/>
        <c:varyColors val="0"/>
        <c:ser>
          <c:idx val="0"/>
          <c:order val="0"/>
          <c:spPr>
            <a:solidFill>
              <a:schemeClr val="accent3">
                <a:lumMod val="60000"/>
                <a:lumOff val="40000"/>
                <a:alpha val="88000"/>
              </a:schemeClr>
            </a:solidFill>
            <a:ln w="34925">
              <a:solidFill>
                <a:schemeClr val="tx1"/>
              </a:solidFill>
            </a:ln>
            <a:effectLst/>
            <a:scene3d>
              <a:camera prst="orthographicFront"/>
              <a:lightRig rig="threePt" dir="t"/>
            </a:scene3d>
            <a:sp3d contourW="34925" prstMaterial="flat">
              <a:contourClr>
                <a:schemeClr val="tx1"/>
              </a:contourClr>
            </a:sp3d>
          </c:spPr>
          <c:invertIfNegative val="0"/>
          <c:dPt>
            <c:idx val="0"/>
            <c:invertIfNegative val="0"/>
            <c:bubble3D val="0"/>
            <c:spPr>
              <a:solidFill>
                <a:srgbClr val="C4AEAD">
                  <a:alpha val="88000"/>
                </a:srgbClr>
              </a:solidFill>
              <a:ln w="34925">
                <a:solidFill>
                  <a:schemeClr val="tx1"/>
                </a:solidFill>
              </a:ln>
              <a:effectLst/>
              <a:scene3d>
                <a:camera prst="orthographicFront"/>
                <a:lightRig rig="threePt" dir="t"/>
              </a:scene3d>
              <a:sp3d contourW="34925" prstMaterial="flat">
                <a:contourClr>
                  <a:schemeClr val="tx1"/>
                </a:contourClr>
              </a:sp3d>
            </c:spPr>
            <c:extLst>
              <c:ext xmlns:c16="http://schemas.microsoft.com/office/drawing/2014/chart" uri="{C3380CC4-5D6E-409C-BE32-E72D297353CC}">
                <c16:uniqueId val="{00000001-0FD0-4E56-A97C-AD0089BF8E62}"/>
              </c:ext>
            </c:extLst>
          </c:dPt>
          <c:dLbls>
            <c:dLbl>
              <c:idx val="0"/>
              <c:layout>
                <c:manualLayout>
                  <c:x val="-0.22895329278626697"/>
                  <c:y val="-8.5896185438081848E-2"/>
                </c:manualLayout>
              </c:layout>
              <c:spPr>
                <a:solidFill>
                  <a:schemeClr val="tx1"/>
                </a:solidFill>
                <a:ln>
                  <a:solidFill>
                    <a:schemeClr val="tx1">
                      <a:alpha val="85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0.27255069121438658"/>
                      <c:h val="0.23513132049833754"/>
                    </c:manualLayout>
                  </c15:layout>
                </c:ext>
                <c:ext xmlns:c16="http://schemas.microsoft.com/office/drawing/2014/chart" uri="{C3380CC4-5D6E-409C-BE32-E72D297353CC}">
                  <c16:uniqueId val="{00000001-0FD0-4E56-A97C-AD0089BF8E62}"/>
                </c:ext>
              </c:extLst>
            </c:dLbl>
            <c:spPr>
              <a:solidFill>
                <a:schemeClr val="accent1">
                  <a:alpha val="30000"/>
                </a:schemeClr>
              </a:solidFill>
              <a:ln>
                <a:solidFill>
                  <a:schemeClr val="tx1">
                    <a:alpha val="85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Calculations!$D$55:$D$58</c:f>
              <c:strCache>
                <c:ptCount val="1"/>
                <c:pt idx="0">
                  <c:v>Q3</c:v>
                </c:pt>
              </c:strCache>
            </c:strRef>
          </c:cat>
          <c:val>
            <c:numRef>
              <c:f>Calculations!$E$55:$E$58</c:f>
              <c:numCache>
                <c:formatCode>[$$-409]#,##0.00</c:formatCode>
                <c:ptCount val="1"/>
                <c:pt idx="0">
                  <c:v>12122</c:v>
                </c:pt>
              </c:numCache>
            </c:numRef>
          </c:val>
          <c:shape val="cylinder"/>
          <c:extLst>
            <c:ext xmlns:c16="http://schemas.microsoft.com/office/drawing/2014/chart" uri="{C3380CC4-5D6E-409C-BE32-E72D297353CC}">
              <c16:uniqueId val="{00000000-0FD0-4E56-A97C-AD0089BF8E62}"/>
            </c:ext>
          </c:extLst>
        </c:ser>
        <c:dLbls>
          <c:showLegendKey val="0"/>
          <c:showVal val="1"/>
          <c:showCatName val="0"/>
          <c:showSerName val="0"/>
          <c:showPercent val="0"/>
          <c:showBubbleSize val="0"/>
        </c:dLbls>
        <c:gapWidth val="84"/>
        <c:gapDepth val="53"/>
        <c:shape val="box"/>
        <c:axId val="434826047"/>
        <c:axId val="434824607"/>
        <c:axId val="0"/>
      </c:bar3DChart>
      <c:catAx>
        <c:axId val="4348260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fr-FR"/>
          </a:p>
        </c:txPr>
        <c:crossAx val="434824607"/>
        <c:crosses val="autoZero"/>
        <c:auto val="1"/>
        <c:lblAlgn val="ctr"/>
        <c:lblOffset val="100"/>
        <c:noMultiLvlLbl val="0"/>
      </c:catAx>
      <c:valAx>
        <c:axId val="434824607"/>
        <c:scaling>
          <c:orientation val="minMax"/>
        </c:scaling>
        <c:delete val="1"/>
        <c:axPos val="l"/>
        <c:numFmt formatCode="[$$-409]#,##0.00" sourceLinked="1"/>
        <c:majorTickMark val="out"/>
        <c:minorTickMark val="none"/>
        <c:tickLblPos val="nextTo"/>
        <c:crossAx val="43482604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6350"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224836515650484E-2"/>
          <c:y val="0.10947123779583488"/>
          <c:w val="0.93977516348434953"/>
          <c:h val="0.72347680180994878"/>
        </c:manualLayout>
      </c:layout>
      <c:doughnut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0-CC6A-40D6-962A-2247C02CDD4C}"/>
              </c:ext>
            </c:extLst>
          </c:dPt>
          <c:dPt>
            <c:idx val="1"/>
            <c:bubble3D val="0"/>
            <c:spPr>
              <a:solidFill>
                <a:schemeClr val="accent4">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6A-40D6-962A-2247C02CDD4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2-CC6A-40D6-962A-2247C02CDD4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6A-40D6-962A-2247C02CDD4C}"/>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4-CC6A-40D6-962A-2247C02CDD4C}"/>
              </c:ext>
            </c:extLst>
          </c:dPt>
          <c:dPt>
            <c:idx val="5"/>
            <c:bubble3D val="0"/>
            <c:spPr>
              <a:solidFill>
                <a:schemeClr val="accent6">
                  <a:lumMod val="20000"/>
                  <a:lumOff val="8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6A-40D6-962A-2247C02CDD4C}"/>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6-CC6A-40D6-962A-2247C02CDD4C}"/>
              </c:ext>
            </c:extLst>
          </c:dPt>
          <c:dLbls>
            <c:delete val="1"/>
          </c:dLbls>
          <c:cat>
            <c:strRef>
              <c:f>Calculations!$R$10:$R$16</c:f>
              <c:strCache>
                <c:ptCount val="7"/>
                <c:pt idx="0">
                  <c:v>Amine</c:v>
                </c:pt>
                <c:pt idx="1">
                  <c:v>samia</c:v>
                </c:pt>
                <c:pt idx="2">
                  <c:v>helly</c:v>
                </c:pt>
                <c:pt idx="3">
                  <c:v>july</c:v>
                </c:pt>
                <c:pt idx="4">
                  <c:v>mounia</c:v>
                </c:pt>
                <c:pt idx="5">
                  <c:v>youmi</c:v>
                </c:pt>
                <c:pt idx="6">
                  <c:v>bella</c:v>
                </c:pt>
              </c:strCache>
            </c:strRef>
          </c:cat>
          <c:val>
            <c:numRef>
              <c:f>Calculations!$S$10:$S$16</c:f>
              <c:numCache>
                <c:formatCode>General</c:formatCode>
                <c:ptCount val="7"/>
                <c:pt idx="0">
                  <c:v>1446</c:v>
                </c:pt>
                <c:pt idx="1">
                  <c:v>4684</c:v>
                </c:pt>
                <c:pt idx="2">
                  <c:v>228</c:v>
                </c:pt>
                <c:pt idx="3">
                  <c:v>2546</c:v>
                </c:pt>
                <c:pt idx="4">
                  <c:v>4815</c:v>
                </c:pt>
                <c:pt idx="5">
                  <c:v>6202</c:v>
                </c:pt>
                <c:pt idx="6">
                  <c:v>1500</c:v>
                </c:pt>
              </c:numCache>
            </c:numRef>
          </c:val>
          <c:extLst>
            <c:ext xmlns:c16="http://schemas.microsoft.com/office/drawing/2014/chart" uri="{C3380CC4-5D6E-409C-BE32-E72D297353CC}">
              <c16:uniqueId val="{0000001F-CC6A-40D6-962A-2247C02CDD4C}"/>
            </c:ext>
          </c:extLst>
        </c:ser>
        <c:ser>
          <c:idx val="0"/>
          <c:order val="1"/>
          <c:spPr>
            <a:solidFill>
              <a:schemeClr val="accent4"/>
            </a:solidFill>
          </c:spPr>
          <c:explosion val="18"/>
          <c:dPt>
            <c:idx val="0"/>
            <c:bubble3D val="0"/>
            <c:spPr>
              <a:solidFill>
                <a:schemeClr val="accent4"/>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6A-40D6-962A-2247C02CDD4C}"/>
              </c:ext>
            </c:extLst>
          </c:dPt>
          <c:dPt>
            <c:idx val="1"/>
            <c:bubble3D val="0"/>
            <c:spPr>
              <a:solidFill>
                <a:srgbClr val="A2A2D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6A-40D6-962A-2247C02CDD4C}"/>
              </c:ext>
            </c:extLst>
          </c:dPt>
          <c:dPt>
            <c:idx val="2"/>
            <c:bubble3D val="0"/>
            <c:spPr>
              <a:solidFill>
                <a:schemeClr val="accent4"/>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6A-40D6-962A-2247C02CDD4C}"/>
              </c:ext>
            </c:extLst>
          </c:dPt>
          <c:dPt>
            <c:idx val="3"/>
            <c:bubble3D val="0"/>
            <c:spPr>
              <a:solidFill>
                <a:srgbClr val="008B8B"/>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6A-40D6-962A-2247C02CDD4C}"/>
              </c:ext>
            </c:extLst>
          </c:dPt>
          <c:dPt>
            <c:idx val="4"/>
            <c:bubble3D val="0"/>
            <c:spPr>
              <a:solidFill>
                <a:srgbClr val="D8BFD8"/>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6A-40D6-962A-2247C02CDD4C}"/>
              </c:ext>
            </c:extLst>
          </c:dPt>
          <c:dPt>
            <c:idx val="5"/>
            <c:bubble3D val="0"/>
            <c:spPr>
              <a:solidFill>
                <a:srgbClr val="738678"/>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6A-40D6-962A-2247C02CDD4C}"/>
              </c:ext>
            </c:extLst>
          </c:dPt>
          <c:dPt>
            <c:idx val="6"/>
            <c:bubble3D val="0"/>
            <c:spPr>
              <a:solidFill>
                <a:schemeClr val="accent4"/>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6A-40D6-962A-2247C02CDD4C}"/>
              </c:ext>
            </c:extLst>
          </c:dPt>
          <c:dLbls>
            <c:dLbl>
              <c:idx val="0"/>
              <c:layout>
                <c:manualLayout>
                  <c:x val="7.0267357150375437E-2"/>
                  <c:y val="-4.085793388460138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CC6A-40D6-962A-2247C02CDD4C}"/>
                </c:ext>
              </c:extLst>
            </c:dLbl>
            <c:dLbl>
              <c:idx val="1"/>
              <c:layout>
                <c:manualLayout>
                  <c:x val="6.5248260211062906E-2"/>
                  <c:y val="-1.167369539560034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CC6A-40D6-962A-2247C02CDD4C}"/>
                </c:ext>
              </c:extLst>
            </c:dLbl>
            <c:dLbl>
              <c:idx val="2"/>
              <c:layout>
                <c:manualLayout>
                  <c:x val="5.1864001706229491E-2"/>
                  <c:y val="5.836847697800186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CC6A-40D6-962A-2247C02CDD4C}"/>
                </c:ext>
              </c:extLst>
            </c:dLbl>
            <c:dLbl>
              <c:idx val="3"/>
              <c:layout>
                <c:manualLayout>
                  <c:x val="2.0076387757250125E-2"/>
                  <c:y val="0.1225738016538041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CC6A-40D6-962A-2247C02CDD4C}"/>
                </c:ext>
              </c:extLst>
            </c:dLbl>
            <c:dLbl>
              <c:idx val="4"/>
              <c:layout>
                <c:manualLayout>
                  <c:x val="-2.1749420070354301E-2"/>
                  <c:y val="0.1400843447472046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CC6A-40D6-962A-2247C02CDD4C}"/>
                </c:ext>
              </c:extLst>
            </c:dLbl>
            <c:dLbl>
              <c:idx val="5"/>
              <c:layout>
                <c:manualLayout>
                  <c:x val="-4.5171872453812843E-2"/>
                  <c:y val="-0.1167369539560039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CC6A-40D6-962A-2247C02CDD4C}"/>
                </c:ext>
              </c:extLst>
            </c:dLbl>
            <c:dLbl>
              <c:idx val="6"/>
              <c:layout>
                <c:manualLayout>
                  <c:x val="1.673032313104177E-2"/>
                  <c:y val="-7.5879020071402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CC6A-40D6-962A-2247C02CDD4C}"/>
                </c:ext>
              </c:extLst>
            </c:dLbl>
            <c:spPr>
              <a:noFill/>
              <a:ln>
                <a:noFill/>
              </a:ln>
              <a:effectLst/>
            </c:spPr>
            <c:txPr>
              <a:bodyPr rot="0" spcFirstLastPara="1" vertOverflow="ellipsis" vert="horz" wrap="square" lIns="0" tIns="19050" rIns="38100" bIns="468000" anchor="ctr" anchorCtr="1">
                <a:spAutoFit/>
              </a:bodyPr>
              <a:lstStyle/>
              <a:p>
                <a:pPr>
                  <a:defRPr sz="10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c15:spPr>
              </c:ext>
            </c:extLst>
          </c:dLbls>
          <c:cat>
            <c:strRef>
              <c:f>Calculations!$R$10:$R$16</c:f>
              <c:strCache>
                <c:ptCount val="7"/>
                <c:pt idx="0">
                  <c:v>Amine</c:v>
                </c:pt>
                <c:pt idx="1">
                  <c:v>samia</c:v>
                </c:pt>
                <c:pt idx="2">
                  <c:v>helly</c:v>
                </c:pt>
                <c:pt idx="3">
                  <c:v>july</c:v>
                </c:pt>
                <c:pt idx="4">
                  <c:v>mounia</c:v>
                </c:pt>
                <c:pt idx="5">
                  <c:v>youmi</c:v>
                </c:pt>
                <c:pt idx="6">
                  <c:v>bella</c:v>
                </c:pt>
              </c:strCache>
            </c:strRef>
          </c:cat>
          <c:val>
            <c:numRef>
              <c:f>Calculations!$S$10:$S$16</c:f>
              <c:numCache>
                <c:formatCode>General</c:formatCode>
                <c:ptCount val="7"/>
                <c:pt idx="0">
                  <c:v>1446</c:v>
                </c:pt>
                <c:pt idx="1">
                  <c:v>4684</c:v>
                </c:pt>
                <c:pt idx="2">
                  <c:v>228</c:v>
                </c:pt>
                <c:pt idx="3">
                  <c:v>2546</c:v>
                </c:pt>
                <c:pt idx="4">
                  <c:v>4815</c:v>
                </c:pt>
                <c:pt idx="5">
                  <c:v>6202</c:v>
                </c:pt>
                <c:pt idx="6">
                  <c:v>1500</c:v>
                </c:pt>
              </c:numCache>
            </c:numRef>
          </c:val>
          <c:extLst>
            <c:ext xmlns:c16="http://schemas.microsoft.com/office/drawing/2014/chart" uri="{C3380CC4-5D6E-409C-BE32-E72D297353CC}">
              <c16:uniqueId val="{0000001E-CC6A-40D6-962A-2247C02CDD4C}"/>
            </c:ext>
          </c:extLst>
        </c:ser>
        <c:dLbls>
          <c:showLegendKey val="0"/>
          <c:showVal val="0"/>
          <c:showCatName val="0"/>
          <c:showSerName val="0"/>
          <c:showPercent val="1"/>
          <c:showBubbleSize val="0"/>
          <c:showLeaderLines val="1"/>
        </c:dLbls>
        <c:firstSliceAng val="25"/>
        <c:holeSize val="50"/>
      </c:doughnutChart>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schemeClr val="lt1">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1420485061432949E-2"/>
          <c:y val="0.19546224094183337"/>
          <c:w val="0.95857951493856708"/>
          <c:h val="0.5258009710503041"/>
        </c:manualLayout>
      </c:layout>
      <c:bar3DChart>
        <c:barDir val="col"/>
        <c:grouping val="clustered"/>
        <c:varyColors val="0"/>
        <c:ser>
          <c:idx val="0"/>
          <c:order val="0"/>
          <c:spPr>
            <a:solidFill>
              <a:srgbClr val="D8BFD8"/>
            </a:solidFill>
            <a:ln>
              <a:solidFill>
                <a:schemeClr val="accent1">
                  <a:lumMod val="75000"/>
                </a:schemeClr>
              </a:solidFill>
            </a:ln>
            <a:effectLst/>
            <a:scene3d>
              <a:camera prst="orthographicFront"/>
              <a:lightRig rig="threePt" dir="t"/>
            </a:scene3d>
            <a:sp3d prstMaterial="translucentPowder">
              <a:contourClr>
                <a:schemeClr val="accent1">
                  <a:lumMod val="75000"/>
                </a:schemeClr>
              </a:contourClr>
            </a:sp3d>
          </c:spPr>
          <c:invertIfNegative val="0"/>
          <c:dPt>
            <c:idx val="0"/>
            <c:invertIfNegative val="0"/>
            <c:bubble3D val="0"/>
            <c:extLst>
              <c:ext xmlns:c16="http://schemas.microsoft.com/office/drawing/2014/chart" uri="{C3380CC4-5D6E-409C-BE32-E72D297353CC}">
                <c16:uniqueId val="{00000001-49A9-4898-B9D9-254D298116B4}"/>
              </c:ext>
            </c:extLst>
          </c:dPt>
          <c:dPt>
            <c:idx val="2"/>
            <c:invertIfNegative val="0"/>
            <c:bubble3D val="0"/>
            <c:extLst>
              <c:ext xmlns:c16="http://schemas.microsoft.com/office/drawing/2014/chart" uri="{C3380CC4-5D6E-409C-BE32-E72D297353CC}">
                <c16:uniqueId val="{00000009-49A9-4898-B9D9-254D298116B4}"/>
              </c:ext>
            </c:extLst>
          </c:dPt>
          <c:dPt>
            <c:idx val="3"/>
            <c:invertIfNegative val="0"/>
            <c:bubble3D val="0"/>
            <c:extLst>
              <c:ext xmlns:c16="http://schemas.microsoft.com/office/drawing/2014/chart" uri="{C3380CC4-5D6E-409C-BE32-E72D297353CC}">
                <c16:uniqueId val="{00000007-49A9-4898-B9D9-254D298116B4}"/>
              </c:ext>
            </c:extLst>
          </c:dPt>
          <c:dPt>
            <c:idx val="4"/>
            <c:invertIfNegative val="0"/>
            <c:bubble3D val="0"/>
            <c:extLst>
              <c:ext xmlns:c16="http://schemas.microsoft.com/office/drawing/2014/chart" uri="{C3380CC4-5D6E-409C-BE32-E72D297353CC}">
                <c16:uniqueId val="{00000005-49A9-4898-B9D9-254D298116B4}"/>
              </c:ext>
            </c:extLst>
          </c:dPt>
          <c:dPt>
            <c:idx val="5"/>
            <c:invertIfNegative val="0"/>
            <c:bubble3D val="0"/>
            <c:extLst>
              <c:ext xmlns:c16="http://schemas.microsoft.com/office/drawing/2014/chart" uri="{C3380CC4-5D6E-409C-BE32-E72D297353CC}">
                <c16:uniqueId val="{00000006-49A9-4898-B9D9-254D298116B4}"/>
              </c:ext>
            </c:extLst>
          </c:dPt>
          <c:dPt>
            <c:idx val="6"/>
            <c:invertIfNegative val="0"/>
            <c:bubble3D val="0"/>
            <c:extLst>
              <c:ext xmlns:c16="http://schemas.microsoft.com/office/drawing/2014/chart" uri="{C3380CC4-5D6E-409C-BE32-E72D297353CC}">
                <c16:uniqueId val="{00000003-49A9-4898-B9D9-254D298116B4}"/>
              </c:ext>
            </c:extLst>
          </c:dPt>
          <c:dPt>
            <c:idx val="7"/>
            <c:invertIfNegative val="0"/>
            <c:bubble3D val="0"/>
            <c:extLst>
              <c:ext xmlns:c16="http://schemas.microsoft.com/office/drawing/2014/chart" uri="{C3380CC4-5D6E-409C-BE32-E72D297353CC}">
                <c16:uniqueId val="{00000002-49A9-4898-B9D9-254D298116B4}"/>
              </c:ext>
            </c:extLst>
          </c:dPt>
          <c:dPt>
            <c:idx val="8"/>
            <c:invertIfNegative val="0"/>
            <c:bubble3D val="0"/>
            <c:extLst>
              <c:ext xmlns:c16="http://schemas.microsoft.com/office/drawing/2014/chart" uri="{C3380CC4-5D6E-409C-BE32-E72D297353CC}">
                <c16:uniqueId val="{00000004-49A9-4898-B9D9-254D298116B4}"/>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Calculations!$V$19:$V$27</c:f>
              <c:strCache>
                <c:ptCount val="9"/>
                <c:pt idx="0">
                  <c:v>Pull</c:v>
                </c:pt>
                <c:pt idx="1">
                  <c:v>Socks</c:v>
                </c:pt>
                <c:pt idx="2">
                  <c:v>Jupe</c:v>
                </c:pt>
                <c:pt idx="3">
                  <c:v>dff</c:v>
                </c:pt>
                <c:pt idx="4">
                  <c:v>fff</c:v>
                </c:pt>
                <c:pt idx="5">
                  <c:v>fffg</c:v>
                </c:pt>
                <c:pt idx="6">
                  <c:v>gffff</c:v>
                </c:pt>
                <c:pt idx="7">
                  <c:v>Suit Shirt</c:v>
                </c:pt>
                <c:pt idx="8">
                  <c:v>T-Shirt</c:v>
                </c:pt>
              </c:strCache>
            </c:strRef>
          </c:cat>
          <c:val>
            <c:numRef>
              <c:f>Calculations!$Y$19:$Y$27</c:f>
              <c:numCache>
                <c:formatCode>General</c:formatCode>
                <c:ptCount val="9"/>
                <c:pt idx="0">
                  <c:v>696</c:v>
                </c:pt>
                <c:pt idx="1">
                  <c:v>220</c:v>
                </c:pt>
                <c:pt idx="2">
                  <c:v>682</c:v>
                </c:pt>
                <c:pt idx="3">
                  <c:v>114</c:v>
                </c:pt>
                <c:pt idx="4">
                  <c:v>2010</c:v>
                </c:pt>
                <c:pt idx="5">
                  <c:v>3852</c:v>
                </c:pt>
                <c:pt idx="6">
                  <c:v>3978</c:v>
                </c:pt>
                <c:pt idx="7">
                  <c:v>5759</c:v>
                </c:pt>
                <c:pt idx="8">
                  <c:v>500</c:v>
                </c:pt>
              </c:numCache>
            </c:numRef>
          </c:val>
          <c:shape val="cylinder"/>
          <c:extLst>
            <c:ext xmlns:c16="http://schemas.microsoft.com/office/drawing/2014/chart" uri="{C3380CC4-5D6E-409C-BE32-E72D297353CC}">
              <c16:uniqueId val="{00000000-49A9-4898-B9D9-254D298116B4}"/>
            </c:ext>
          </c:extLst>
        </c:ser>
        <c:dLbls>
          <c:showLegendKey val="0"/>
          <c:showVal val="1"/>
          <c:showCatName val="0"/>
          <c:showSerName val="0"/>
          <c:showPercent val="0"/>
          <c:showBubbleSize val="0"/>
        </c:dLbls>
        <c:gapWidth val="150"/>
        <c:shape val="box"/>
        <c:axId val="550484895"/>
        <c:axId val="550482975"/>
        <c:axId val="0"/>
      </c:bar3DChart>
      <c:catAx>
        <c:axId val="550484895"/>
        <c:scaling>
          <c:orientation val="minMax"/>
        </c:scaling>
        <c:delete val="0"/>
        <c:axPos val="b"/>
        <c:numFmt formatCode="General" sourceLinked="1"/>
        <c:majorTickMark val="out"/>
        <c:minorTickMark val="none"/>
        <c:tickLblPos val="nextTo"/>
        <c:spPr>
          <a:noFill/>
          <a:ln>
            <a:noFill/>
          </a:ln>
          <a:effectLst/>
        </c:spPr>
        <c:txPr>
          <a:bodyPr rot="-5400000" spcFirstLastPara="1" vertOverflow="ellipsis" wrap="square" anchor="ctr" anchorCtr="1"/>
          <a:lstStyle/>
          <a:p>
            <a:pPr>
              <a:defRPr sz="14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fr-FR"/>
          </a:p>
        </c:txPr>
        <c:crossAx val="550482975"/>
        <c:crosses val="autoZero"/>
        <c:auto val="1"/>
        <c:lblAlgn val="ctr"/>
        <c:lblOffset val="100"/>
        <c:noMultiLvlLbl val="0"/>
      </c:catAx>
      <c:valAx>
        <c:axId val="550482975"/>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55048489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Calculations!$K$8</c:f>
              <c:strCache>
                <c:ptCount val="1"/>
                <c:pt idx="0">
                  <c:v>By Product</c:v>
                </c:pt>
              </c:strCache>
            </c:strRef>
          </c:tx>
          <c:spPr>
            <a:ln w="34925" cap="rnd">
              <a:solidFill>
                <a:schemeClr val="lt1"/>
              </a:solidFill>
              <a:round/>
            </a:ln>
            <a:effectLst>
              <a:outerShdw dist="25400" dir="2700000" algn="tl" rotWithShape="0">
                <a:schemeClr val="accent1"/>
              </a:outerShdw>
            </a:effectLst>
          </c:spPr>
          <c:marker>
            <c:symbol val="none"/>
          </c:marker>
          <c:dPt>
            <c:idx val="1"/>
            <c:marker>
              <c:symbol val="none"/>
            </c:marker>
            <c:bubble3D val="0"/>
            <c:spPr>
              <a:ln w="34925" cap="rnd">
                <a:solidFill>
                  <a:schemeClr val="lt1"/>
                </a:solidFill>
                <a:round/>
              </a:ln>
              <a:effectLst>
                <a:outerShdw dist="25400" dir="2700000" algn="tl" rotWithShape="0">
                  <a:schemeClr val="accent1"/>
                </a:outerShdw>
              </a:effectLst>
            </c:spPr>
            <c:extLst>
              <c:ext xmlns:c16="http://schemas.microsoft.com/office/drawing/2014/chart" uri="{C3380CC4-5D6E-409C-BE32-E72D297353CC}">
                <c16:uniqueId val="{00000005-5213-40E5-AFE4-C5B8CDEF8DB9}"/>
              </c:ext>
            </c:extLst>
          </c:dPt>
          <c:dPt>
            <c:idx val="2"/>
            <c:marker>
              <c:symbol val="none"/>
            </c:marker>
            <c:bubble3D val="0"/>
            <c:spPr>
              <a:ln w="34925" cap="rnd">
                <a:solidFill>
                  <a:schemeClr val="lt1"/>
                </a:solidFill>
                <a:round/>
              </a:ln>
              <a:effectLst>
                <a:outerShdw dist="25400" dir="2700000" algn="tl" rotWithShape="0">
                  <a:schemeClr val="accent1"/>
                </a:outerShdw>
              </a:effectLst>
            </c:spPr>
            <c:extLst>
              <c:ext xmlns:c16="http://schemas.microsoft.com/office/drawing/2014/chart" uri="{C3380CC4-5D6E-409C-BE32-E72D297353CC}">
                <c16:uniqueId val="{00000004-5213-40E5-AFE4-C5B8CDEF8DB9}"/>
              </c:ext>
            </c:extLst>
          </c:dPt>
          <c:dPt>
            <c:idx val="4"/>
            <c:marker>
              <c:symbol val="none"/>
            </c:marker>
            <c:bubble3D val="0"/>
            <c:spPr>
              <a:ln w="34925" cap="rnd">
                <a:solidFill>
                  <a:schemeClr val="lt1"/>
                </a:solidFill>
                <a:round/>
              </a:ln>
              <a:effectLst>
                <a:outerShdw dist="25400" dir="2700000" algn="tl" rotWithShape="0">
                  <a:schemeClr val="accent1"/>
                </a:outerShdw>
              </a:effectLst>
            </c:spPr>
            <c:extLst>
              <c:ext xmlns:c16="http://schemas.microsoft.com/office/drawing/2014/chart" uri="{C3380CC4-5D6E-409C-BE32-E72D297353CC}">
                <c16:uniqueId val="{00000003-5213-40E5-AFE4-C5B8CDEF8DB9}"/>
              </c:ext>
            </c:extLst>
          </c:dPt>
          <c:dPt>
            <c:idx val="5"/>
            <c:marker>
              <c:symbol val="none"/>
            </c:marker>
            <c:bubble3D val="0"/>
            <c:spPr>
              <a:ln w="34925" cap="rnd">
                <a:solidFill>
                  <a:schemeClr val="lt1"/>
                </a:solidFill>
                <a:round/>
              </a:ln>
              <a:effectLst>
                <a:outerShdw dist="25400" dir="2700000" algn="tl" rotWithShape="0">
                  <a:schemeClr val="accent1"/>
                </a:outerShdw>
              </a:effectLst>
            </c:spPr>
            <c:extLst>
              <c:ext xmlns:c16="http://schemas.microsoft.com/office/drawing/2014/chart" uri="{C3380CC4-5D6E-409C-BE32-E72D297353CC}">
                <c16:uniqueId val="{00000006-5213-40E5-AFE4-C5B8CDEF8DB9}"/>
              </c:ext>
            </c:extLst>
          </c:dPt>
          <c:dPt>
            <c:idx val="6"/>
            <c:marker>
              <c:symbol val="none"/>
            </c:marker>
            <c:bubble3D val="0"/>
            <c:spPr>
              <a:ln w="34925" cap="rnd">
                <a:solidFill>
                  <a:schemeClr val="lt1"/>
                </a:solidFill>
                <a:round/>
              </a:ln>
              <a:effectLst>
                <a:outerShdw dist="25400" dir="2700000" algn="tl" rotWithShape="0">
                  <a:schemeClr val="accent1"/>
                </a:outerShdw>
              </a:effectLst>
            </c:spPr>
            <c:extLst>
              <c:ext xmlns:c16="http://schemas.microsoft.com/office/drawing/2014/chart" uri="{C3380CC4-5D6E-409C-BE32-E72D297353CC}">
                <c16:uniqueId val="{00000007-5213-40E5-AFE4-C5B8CDEF8DB9}"/>
              </c:ext>
            </c:extLst>
          </c:dPt>
          <c:dPt>
            <c:idx val="7"/>
            <c:marker>
              <c:symbol val="none"/>
            </c:marker>
            <c:bubble3D val="0"/>
            <c:spPr>
              <a:ln w="34925" cap="rnd">
                <a:solidFill>
                  <a:schemeClr val="lt1"/>
                </a:solidFill>
                <a:round/>
              </a:ln>
              <a:effectLst>
                <a:outerShdw dist="25400" dir="2700000" algn="tl" rotWithShape="0">
                  <a:schemeClr val="accent1"/>
                </a:outerShdw>
              </a:effectLst>
            </c:spPr>
            <c:extLst>
              <c:ext xmlns:c16="http://schemas.microsoft.com/office/drawing/2014/chart" uri="{C3380CC4-5D6E-409C-BE32-E72D297353CC}">
                <c16:uniqueId val="{00000008-5213-40E5-AFE4-C5B8CDEF8DB9}"/>
              </c:ext>
            </c:extLst>
          </c:dPt>
          <c:dPt>
            <c:idx val="8"/>
            <c:marker>
              <c:symbol val="none"/>
            </c:marker>
            <c:bubble3D val="0"/>
            <c:spPr>
              <a:ln w="34925" cap="rnd">
                <a:solidFill>
                  <a:schemeClr val="lt1"/>
                </a:solidFill>
                <a:round/>
              </a:ln>
              <a:effectLst>
                <a:outerShdw dist="25400" dir="2700000" algn="tl" rotWithShape="0">
                  <a:schemeClr val="accent1"/>
                </a:outerShdw>
              </a:effectLst>
            </c:spPr>
            <c:extLst>
              <c:ext xmlns:c16="http://schemas.microsoft.com/office/drawing/2014/chart" uri="{C3380CC4-5D6E-409C-BE32-E72D297353CC}">
                <c16:uniqueId val="{00000009-5213-40E5-AFE4-C5B8CDEF8DB9}"/>
              </c:ext>
            </c:extLst>
          </c:dPt>
          <c:dLbls>
            <c:spPr>
              <a:solidFill>
                <a:srgbClr val="E6E6FA"/>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Calculations!$J$9:$J$17</c:f>
              <c:strCache>
                <c:ptCount val="9"/>
                <c:pt idx="0">
                  <c:v>Pull</c:v>
                </c:pt>
                <c:pt idx="1">
                  <c:v>Socks</c:v>
                </c:pt>
                <c:pt idx="2">
                  <c:v>Jupe</c:v>
                </c:pt>
                <c:pt idx="3">
                  <c:v>dff</c:v>
                </c:pt>
                <c:pt idx="4">
                  <c:v>fff</c:v>
                </c:pt>
                <c:pt idx="5">
                  <c:v>fffg</c:v>
                </c:pt>
                <c:pt idx="6">
                  <c:v>gffff</c:v>
                </c:pt>
                <c:pt idx="7">
                  <c:v>Suit Shirt</c:v>
                </c:pt>
                <c:pt idx="8">
                  <c:v>T-Shirt</c:v>
                </c:pt>
              </c:strCache>
            </c:strRef>
          </c:cat>
          <c:val>
            <c:numRef>
              <c:f>Calculations!$K$9:$K$17</c:f>
              <c:numCache>
                <c:formatCode>General</c:formatCode>
                <c:ptCount val="9"/>
                <c:pt idx="0">
                  <c:v>720</c:v>
                </c:pt>
                <c:pt idx="1">
                  <c:v>264</c:v>
                </c:pt>
                <c:pt idx="2">
                  <c:v>726</c:v>
                </c:pt>
                <c:pt idx="3">
                  <c:v>228</c:v>
                </c:pt>
                <c:pt idx="4">
                  <c:v>2546</c:v>
                </c:pt>
                <c:pt idx="5">
                  <c:v>4815</c:v>
                </c:pt>
                <c:pt idx="6">
                  <c:v>4420</c:v>
                </c:pt>
                <c:pt idx="7">
                  <c:v>6202</c:v>
                </c:pt>
                <c:pt idx="8">
                  <c:v>1500</c:v>
                </c:pt>
              </c:numCache>
            </c:numRef>
          </c:val>
          <c:smooth val="0"/>
          <c:extLst>
            <c:ext xmlns:c16="http://schemas.microsoft.com/office/drawing/2014/chart" uri="{C3380CC4-5D6E-409C-BE32-E72D297353CC}">
              <c16:uniqueId val="{00000000-5213-40E5-AFE4-C5B8CDEF8DB9}"/>
            </c:ext>
          </c:extLst>
        </c:ser>
        <c:dLbls>
          <c:dLblPos val="ctr"/>
          <c:showLegendKey val="0"/>
          <c:showVal val="1"/>
          <c:showCatName val="0"/>
          <c:showSerName val="0"/>
          <c:showPercent val="0"/>
          <c:showBubbleSize val="0"/>
        </c:dLbls>
        <c:smooth val="0"/>
        <c:axId val="580655023"/>
        <c:axId val="580650223"/>
      </c:lineChart>
      <c:catAx>
        <c:axId val="580655023"/>
        <c:scaling>
          <c:orientation val="minMax"/>
        </c:scaling>
        <c:delete val="0"/>
        <c:axPos val="b"/>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w="3175" cap="flat" cmpd="sng" algn="ctr">
            <a:solidFill>
              <a:schemeClr val="accent1">
                <a:lumMod val="60000"/>
                <a:lumOff val="40000"/>
              </a:schemeClr>
            </a:solidFill>
            <a:round/>
          </a:ln>
          <a:effectLst/>
        </c:spPr>
        <c:txPr>
          <a:bodyPr rot="-60000000" spcFirstLastPara="1" vertOverflow="ellipsis" vert="horz" wrap="square" anchor="ctr" anchorCtr="1"/>
          <a:lstStyle/>
          <a:p>
            <a:pPr>
              <a:defRPr sz="1600" b="1" i="0" u="none" strike="noStrike" kern="1200" cap="all" spc="150" normalizeH="0" baseline="0">
                <a:solidFill>
                  <a:schemeClr val="tx1"/>
                </a:solidFill>
                <a:latin typeface="Times New Roman" panose="02020603050405020304" pitchFamily="18" charset="0"/>
                <a:ea typeface="+mn-ea"/>
                <a:cs typeface="Times New Roman" panose="02020603050405020304" pitchFamily="18" charset="0"/>
              </a:defRPr>
            </a:pPr>
            <a:endParaRPr lang="fr-FR"/>
          </a:p>
        </c:txPr>
        <c:crossAx val="580650223"/>
        <c:crosses val="autoZero"/>
        <c:auto val="1"/>
        <c:lblAlgn val="ctr"/>
        <c:lblOffset val="100"/>
        <c:noMultiLvlLbl val="0"/>
      </c:catAx>
      <c:valAx>
        <c:axId val="58065022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fr-FR"/>
          </a:p>
        </c:txPr>
        <c:crossAx val="58065502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_xlchart.v2.0</cx:f>
      </cx:numDim>
    </cx:data>
  </cx:chartData>
  <cx:chart>
    <cx:plotArea>
      <cx:plotAreaRegion>
        <cx:plotSurface>
          <cx:spPr>
            <a:noFill/>
            <a:ln>
              <a:noFill/>
            </a:ln>
          </cx:spPr>
        </cx:plotSurface>
        <cx:series layoutId="funnel" uniqueId="{3D57166A-0120-4607-AE27-73AF88050BC6}">
          <cx:spPr>
            <a:solidFill>
              <a:schemeClr val="bg1"/>
            </a:solidFill>
          </cx:spPr>
          <cx:dataLabels>
            <cx:txPr>
              <a:bodyPr spcFirstLastPara="1" vertOverflow="ellipsis" horzOverflow="overflow" wrap="square" lIns="0" tIns="0" rIns="0" bIns="0" anchor="ctr" anchorCtr="1"/>
              <a:lstStyle/>
              <a:p>
                <a:pPr algn="ctr" rtl="0">
                  <a:defRPr sz="4400" b="1">
                    <a:solidFill>
                      <a:srgbClr val="26667F"/>
                    </a:solidFill>
                  </a:defRPr>
                </a:pPr>
                <a:endParaRPr lang="en-US" sz="4400" b="1" i="0" u="none" strike="noStrike" baseline="0">
                  <a:solidFill>
                    <a:srgbClr val="26667F"/>
                  </a:solidFill>
                  <a:latin typeface="Aptos Narrow" panose="02110004020202020204"/>
                </a:endParaRPr>
              </a:p>
            </cx:txPr>
            <cx:visibility seriesName="0" categoryName="0" value="1"/>
          </cx:dataLabels>
          <cx:dataId val="0"/>
        </cx:series>
      </cx:plotAreaRegion>
      <cx:axis id="0" hidden="1">
        <cx:catScaling gapWidth="0.0599999987"/>
        <cx:tickLabels/>
      </cx:axis>
      <cx:axis id="1" hidden="1">
        <cx:valScaling/>
        <cx:tickLabels/>
      </cx:axis>
    </cx:plotArea>
  </cx:chart>
  <cx:spPr>
    <a:noFill/>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3.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92">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lumMod val="75000"/>
          </a:schemeClr>
        </a:solidFill>
      </a:ln>
    </cs:spPr>
  </cs:dataPoint>
  <cs:dataPoint3D>
    <cs:lnRef idx="0">
      <cs:styleClr val="auto"/>
    </cs:lnRef>
    <cs:fillRef idx="0">
      <cs:styleClr val="auto"/>
    </cs:fillRef>
    <cs:effectRef idx="0"/>
    <cs:fontRef idx="minor">
      <a:schemeClr val="tx1"/>
    </cs:fontRef>
    <cs:spPr>
      <a:solidFill>
        <a:schemeClr val="phClr"/>
      </a:solidFill>
      <a:ln>
        <a:solidFill>
          <a:schemeClr val="phClr">
            <a:lumMod val="75000"/>
          </a:schemeClr>
        </a:solidFill>
      </a:ln>
      <a:scene3d>
        <a:camera prst="orthographicFront"/>
        <a:lightRig rig="threePt" dir="t"/>
      </a:scene3d>
      <a:sp3d prstMaterial="translucentPowder"/>
    </cs:spPr>
  </cs:dataPoint3D>
  <cs:dataPointLine>
    <cs:lnRef idx="0">
      <cs:styleClr val="auto"/>
    </cs:lnRef>
    <cs:fillRef idx="0"/>
    <cs:effectRef idx="0"/>
    <cs:fontRef idx="minor">
      <a:schemeClr val="tx1"/>
    </cs:fontRef>
    <cs:spPr>
      <a:ln w="28575" cap="rnd">
        <a:solidFill>
          <a:schemeClr val="phClr">
            <a:alpha val="70000"/>
          </a:schemeClr>
        </a:solidFill>
        <a:round/>
      </a:ln>
    </cs:spPr>
  </cs:dataPointLine>
  <cs:dataPointMarker>
    <cs:lnRef idx="0">
      <cs:styleClr val="auto"/>
    </cs:lnRef>
    <cs:fillRef idx="0">
      <cs:styleClr val="auto"/>
    </cs:fillRef>
    <cs:effectRef idx="0"/>
    <cs:fontRef idx="minor">
      <a:schemeClr val="dk1"/>
    </cs:fontRef>
    <cs:spPr>
      <a:solidFill>
        <a:schemeClr val="phClr">
          <a:alpha val="70000"/>
        </a:schemeClr>
      </a:solidFill>
      <a:ln>
        <a:solidFill>
          <a:schemeClr val="phClr">
            <a:lumMod val="7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tx1"/>
    </cs:fontRef>
    <cs:spPr>
      <a:solidFill>
        <a:schemeClr val="lt1">
          <a:alpha val="27000"/>
        </a:schemeClr>
      </a:solidFill>
      <a:sp3d/>
    </cs:spPr>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0" kern="1200" cap="none" spc="5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tx1"/>
    </cs:fontRef>
    <cs:spPr>
      <a:sp3d/>
    </cs:spPr>
  </cs:wall>
</cs:chartStyle>
</file>

<file path=xl/charts/style5.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microsoft.com/office/2014/relationships/chartEx" Target="../charts/chartEx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59532</xdr:rowOff>
    </xdr:from>
    <xdr:to>
      <xdr:col>34</xdr:col>
      <xdr:colOff>14883</xdr:colOff>
      <xdr:row>55</xdr:row>
      <xdr:rowOff>21260</xdr:rowOff>
    </xdr:to>
    <xdr:sp macro="" textlink="">
      <xdr:nvSpPr>
        <xdr:cNvPr id="18" name="Rectangle : coins arrondis 17">
          <a:extLst>
            <a:ext uri="{FF2B5EF4-FFF2-40B4-BE49-F238E27FC236}">
              <a16:creationId xmlns:a16="http://schemas.microsoft.com/office/drawing/2014/main" id="{FBC8C366-7D63-8938-8667-7458DEF5CD68}"/>
            </a:ext>
          </a:extLst>
        </xdr:cNvPr>
        <xdr:cNvSpPr/>
      </xdr:nvSpPr>
      <xdr:spPr>
        <a:xfrm flipV="1">
          <a:off x="0" y="246630"/>
          <a:ext cx="26038544" cy="10065032"/>
        </a:xfrm>
        <a:prstGeom prst="roundRect">
          <a:avLst>
            <a:gd name="adj" fmla="val 1555"/>
          </a:avLst>
        </a:prstGeom>
        <a:solidFill>
          <a:srgbClr val="8C9E5E">
            <a:alpha val="49804"/>
          </a:srgbClr>
        </a:solidFill>
        <a:ln>
          <a:noFill/>
        </a:ln>
        <a:scene3d>
          <a:camera prst="orthographicFront"/>
          <a:lightRig rig="threePt" dir="t"/>
        </a:scene3d>
        <a:sp3d>
          <a:bevelT w="114300" prst="artDeco"/>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indent="0" algn="l"/>
          <a:endParaRPr lang="fr-MA" sz="1100">
            <a:solidFill>
              <a:schemeClr val="lt1"/>
            </a:solidFill>
            <a:latin typeface="+mn-lt"/>
            <a:ea typeface="+mn-ea"/>
            <a:cs typeface="+mn-cs"/>
          </a:endParaRPr>
        </a:p>
      </xdr:txBody>
    </xdr:sp>
    <xdr:clientData/>
  </xdr:twoCellAnchor>
  <xdr:twoCellAnchor>
    <xdr:from>
      <xdr:col>0</xdr:col>
      <xdr:colOff>14882</xdr:colOff>
      <xdr:row>0</xdr:row>
      <xdr:rowOff>0</xdr:rowOff>
    </xdr:from>
    <xdr:to>
      <xdr:col>33</xdr:col>
      <xdr:colOff>759023</xdr:colOff>
      <xdr:row>5</xdr:row>
      <xdr:rowOff>178594</xdr:rowOff>
    </xdr:to>
    <xdr:sp macro="" textlink="">
      <xdr:nvSpPr>
        <xdr:cNvPr id="50" name="Rectangle: Rounded Corners 49">
          <a:extLst>
            <a:ext uri="{FF2B5EF4-FFF2-40B4-BE49-F238E27FC236}">
              <a16:creationId xmlns:a16="http://schemas.microsoft.com/office/drawing/2014/main" id="{8CB0A4B9-D956-103B-A16E-8C41DFD720CE}"/>
            </a:ext>
          </a:extLst>
        </xdr:cNvPr>
        <xdr:cNvSpPr/>
      </xdr:nvSpPr>
      <xdr:spPr>
        <a:xfrm>
          <a:off x="14882" y="0"/>
          <a:ext cx="25791914" cy="1145977"/>
        </a:xfrm>
        <a:prstGeom prst="roundRect">
          <a:avLst>
            <a:gd name="adj" fmla="val 0"/>
          </a:avLst>
        </a:prstGeom>
        <a:solidFill>
          <a:srgbClr val="FFF8DC"/>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fr-MA" sz="1100"/>
        </a:p>
      </xdr:txBody>
    </xdr:sp>
    <xdr:clientData/>
  </xdr:twoCellAnchor>
  <xdr:twoCellAnchor>
    <xdr:from>
      <xdr:col>11</xdr:col>
      <xdr:colOff>477254</xdr:colOff>
      <xdr:row>1</xdr:row>
      <xdr:rowOff>85557</xdr:rowOff>
    </xdr:from>
    <xdr:to>
      <xdr:col>15</xdr:col>
      <xdr:colOff>677278</xdr:colOff>
      <xdr:row>10</xdr:row>
      <xdr:rowOff>174123</xdr:rowOff>
    </xdr:to>
    <xdr:sp macro="" textlink="">
      <xdr:nvSpPr>
        <xdr:cNvPr id="8" name="Rectangle : coins arrondis 7">
          <a:extLst>
            <a:ext uri="{FF2B5EF4-FFF2-40B4-BE49-F238E27FC236}">
              <a16:creationId xmlns:a16="http://schemas.microsoft.com/office/drawing/2014/main" id="{0E2F6BD9-1217-7718-4B69-9D4687221ACA}"/>
            </a:ext>
          </a:extLst>
        </xdr:cNvPr>
        <xdr:cNvSpPr/>
      </xdr:nvSpPr>
      <xdr:spPr>
        <a:xfrm>
          <a:off x="8932780" y="269373"/>
          <a:ext cx="3274761" cy="1742908"/>
        </a:xfrm>
        <a:prstGeom prst="roundRect">
          <a:avLst/>
        </a:prstGeom>
        <a:noFill/>
        <a:ln w="9525" cap="flat" cmpd="sng" algn="ctr">
          <a:solidFill>
            <a:schemeClr val="accent4"/>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4"/>
        </a:fontRef>
      </xdr:style>
      <xdr:txBody>
        <a:bodyPr vertOverflow="clip" horzOverflow="clip" rtlCol="0" anchor="t"/>
        <a:lstStyle/>
        <a:p>
          <a:pPr algn="l"/>
          <a:endParaRPr lang="fr-MA" sz="1100"/>
        </a:p>
      </xdr:txBody>
    </xdr:sp>
    <xdr:clientData/>
  </xdr:twoCellAnchor>
  <xdr:twoCellAnchor>
    <xdr:from>
      <xdr:col>6</xdr:col>
      <xdr:colOff>416426</xdr:colOff>
      <xdr:row>1</xdr:row>
      <xdr:rowOff>145213</xdr:rowOff>
    </xdr:from>
    <xdr:to>
      <xdr:col>10</xdr:col>
      <xdr:colOff>511676</xdr:colOff>
      <xdr:row>10</xdr:row>
      <xdr:rowOff>116639</xdr:rowOff>
    </xdr:to>
    <xdr:sp macro="" textlink="">
      <xdr:nvSpPr>
        <xdr:cNvPr id="9" name="Rectangle : coins arrondis 8">
          <a:extLst>
            <a:ext uri="{FF2B5EF4-FFF2-40B4-BE49-F238E27FC236}">
              <a16:creationId xmlns:a16="http://schemas.microsoft.com/office/drawing/2014/main" id="{D2D395BC-1B6A-DA0B-2F2F-7EFE659EB129}"/>
            </a:ext>
          </a:extLst>
        </xdr:cNvPr>
        <xdr:cNvSpPr/>
      </xdr:nvSpPr>
      <xdr:spPr>
        <a:xfrm>
          <a:off x="5028531" y="329029"/>
          <a:ext cx="3169987" cy="1625768"/>
        </a:xfrm>
        <a:prstGeom prst="roundRect">
          <a:avLst/>
        </a:prstGeom>
        <a:solidFill>
          <a:srgbClr val="E6E6F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MA" sz="1100">
            <a:solidFill>
              <a:schemeClr val="lt1"/>
            </a:solidFill>
            <a:latin typeface="+mn-lt"/>
            <a:ea typeface="+mn-ea"/>
            <a:cs typeface="+mn-cs"/>
          </a:endParaRPr>
        </a:p>
      </xdr:txBody>
    </xdr:sp>
    <xdr:clientData/>
  </xdr:twoCellAnchor>
  <xdr:twoCellAnchor>
    <xdr:from>
      <xdr:col>17</xdr:col>
      <xdr:colOff>75198</xdr:colOff>
      <xdr:row>1</xdr:row>
      <xdr:rowOff>145213</xdr:rowOff>
    </xdr:from>
    <xdr:to>
      <xdr:col>21</xdr:col>
      <xdr:colOff>170448</xdr:colOff>
      <xdr:row>10</xdr:row>
      <xdr:rowOff>116639</xdr:rowOff>
    </xdr:to>
    <xdr:sp macro="" textlink="">
      <xdr:nvSpPr>
        <xdr:cNvPr id="11" name="Rectangle : coins arrondis 10">
          <a:extLst>
            <a:ext uri="{FF2B5EF4-FFF2-40B4-BE49-F238E27FC236}">
              <a16:creationId xmlns:a16="http://schemas.microsoft.com/office/drawing/2014/main" id="{F36D241F-BAFE-4875-87A0-0B04989665A2}"/>
            </a:ext>
          </a:extLst>
        </xdr:cNvPr>
        <xdr:cNvSpPr/>
      </xdr:nvSpPr>
      <xdr:spPr>
        <a:xfrm>
          <a:off x="13142830" y="329029"/>
          <a:ext cx="3169986" cy="1625768"/>
        </a:xfrm>
        <a:prstGeom prst="roundRect">
          <a:avLst/>
        </a:prstGeom>
        <a:solidFill>
          <a:srgbClr val="E6E6F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MA" sz="1100">
            <a:solidFill>
              <a:schemeClr val="lt1"/>
            </a:solidFill>
            <a:latin typeface="+mn-lt"/>
            <a:ea typeface="+mn-ea"/>
            <a:cs typeface="+mn-cs"/>
          </a:endParaRPr>
        </a:p>
      </xdr:txBody>
    </xdr:sp>
    <xdr:clientData/>
  </xdr:twoCellAnchor>
  <xdr:twoCellAnchor>
    <xdr:from>
      <xdr:col>11</xdr:col>
      <xdr:colOff>534403</xdr:colOff>
      <xdr:row>1</xdr:row>
      <xdr:rowOff>121652</xdr:rowOff>
    </xdr:from>
    <xdr:to>
      <xdr:col>15</xdr:col>
      <xdr:colOff>629652</xdr:colOff>
      <xdr:row>10</xdr:row>
      <xdr:rowOff>93077</xdr:rowOff>
    </xdr:to>
    <xdr:sp macro="" textlink="">
      <xdr:nvSpPr>
        <xdr:cNvPr id="13" name="Rectangle : coins arrondis 12">
          <a:extLst>
            <a:ext uri="{FF2B5EF4-FFF2-40B4-BE49-F238E27FC236}">
              <a16:creationId xmlns:a16="http://schemas.microsoft.com/office/drawing/2014/main" id="{1DBA6C7A-1AF8-49E8-BCE3-517888F85D83}"/>
            </a:ext>
          </a:extLst>
        </xdr:cNvPr>
        <xdr:cNvSpPr/>
      </xdr:nvSpPr>
      <xdr:spPr>
        <a:xfrm>
          <a:off x="8989929" y="305468"/>
          <a:ext cx="3169986" cy="1625767"/>
        </a:xfrm>
        <a:prstGeom prst="roundRect">
          <a:avLst/>
        </a:prstGeom>
        <a:solidFill>
          <a:srgbClr val="E6E6F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MA" sz="1100">
            <a:solidFill>
              <a:schemeClr val="lt1"/>
            </a:solidFill>
            <a:latin typeface="+mn-lt"/>
            <a:ea typeface="+mn-ea"/>
            <a:cs typeface="+mn-cs"/>
          </a:endParaRPr>
        </a:p>
      </xdr:txBody>
    </xdr:sp>
    <xdr:clientData/>
  </xdr:twoCellAnchor>
  <xdr:twoCellAnchor>
    <xdr:from>
      <xdr:col>6</xdr:col>
      <xdr:colOff>383173</xdr:colOff>
      <xdr:row>1</xdr:row>
      <xdr:rowOff>121486</xdr:rowOff>
    </xdr:from>
    <xdr:to>
      <xdr:col>10</xdr:col>
      <xdr:colOff>583198</xdr:colOff>
      <xdr:row>11</xdr:row>
      <xdr:rowOff>26236</xdr:rowOff>
    </xdr:to>
    <xdr:sp macro="" textlink="">
      <xdr:nvSpPr>
        <xdr:cNvPr id="15" name="Rectangle : coins arrondis 14">
          <a:extLst>
            <a:ext uri="{FF2B5EF4-FFF2-40B4-BE49-F238E27FC236}">
              <a16:creationId xmlns:a16="http://schemas.microsoft.com/office/drawing/2014/main" id="{DB484376-6D8E-4258-8861-16DE53BE72EF}"/>
            </a:ext>
          </a:extLst>
        </xdr:cNvPr>
        <xdr:cNvSpPr/>
      </xdr:nvSpPr>
      <xdr:spPr>
        <a:xfrm>
          <a:off x="4995278" y="305302"/>
          <a:ext cx="3274762" cy="1742908"/>
        </a:xfrm>
        <a:prstGeom prst="roundRect">
          <a:avLst/>
        </a:prstGeom>
        <a:noFill/>
        <a:ln w="9525" cap="flat" cmpd="sng" algn="ctr">
          <a:solidFill>
            <a:schemeClr val="accent4"/>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4"/>
        </a:fontRef>
      </xdr:style>
      <xdr:txBody>
        <a:bodyPr vertOverflow="clip" horzOverflow="clip" rtlCol="0" anchor="t"/>
        <a:lstStyle/>
        <a:p>
          <a:pPr algn="l"/>
          <a:endParaRPr lang="fr-MA" sz="1100"/>
        </a:p>
      </xdr:txBody>
    </xdr:sp>
    <xdr:clientData/>
  </xdr:twoCellAnchor>
  <xdr:twoCellAnchor>
    <xdr:from>
      <xdr:col>17</xdr:col>
      <xdr:colOff>25233</xdr:colOff>
      <xdr:row>1</xdr:row>
      <xdr:rowOff>78539</xdr:rowOff>
    </xdr:from>
    <xdr:to>
      <xdr:col>21</xdr:col>
      <xdr:colOff>225258</xdr:colOff>
      <xdr:row>10</xdr:row>
      <xdr:rowOff>167105</xdr:rowOff>
    </xdr:to>
    <xdr:sp macro="" textlink="">
      <xdr:nvSpPr>
        <xdr:cNvPr id="16" name="Rectangle : coins arrondis 15">
          <a:extLst>
            <a:ext uri="{FF2B5EF4-FFF2-40B4-BE49-F238E27FC236}">
              <a16:creationId xmlns:a16="http://schemas.microsoft.com/office/drawing/2014/main" id="{FFA4E3BC-1165-4639-B984-5ABD1D849419}"/>
            </a:ext>
          </a:extLst>
        </xdr:cNvPr>
        <xdr:cNvSpPr/>
      </xdr:nvSpPr>
      <xdr:spPr>
        <a:xfrm>
          <a:off x="13092865" y="262355"/>
          <a:ext cx="3274761" cy="1742908"/>
        </a:xfrm>
        <a:prstGeom prst="roundRect">
          <a:avLst/>
        </a:prstGeom>
        <a:noFill/>
        <a:ln w="9525" cap="flat" cmpd="sng" algn="ctr">
          <a:solidFill>
            <a:schemeClr val="accent4"/>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4"/>
        </a:fontRef>
      </xdr:style>
      <xdr:txBody>
        <a:bodyPr vertOverflow="clip" horzOverflow="clip" rtlCol="0" anchor="t"/>
        <a:lstStyle/>
        <a:p>
          <a:pPr algn="l"/>
          <a:endParaRPr lang="fr-MA" sz="1100"/>
        </a:p>
      </xdr:txBody>
    </xdr:sp>
    <xdr:clientData/>
  </xdr:twoCellAnchor>
  <xdr:twoCellAnchor>
    <xdr:from>
      <xdr:col>6</xdr:col>
      <xdr:colOff>530965</xdr:colOff>
      <xdr:row>2</xdr:row>
      <xdr:rowOff>43393</xdr:rowOff>
    </xdr:from>
    <xdr:to>
      <xdr:col>10</xdr:col>
      <xdr:colOff>454149</xdr:colOff>
      <xdr:row>10</xdr:row>
      <xdr:rowOff>12668</xdr:rowOff>
    </xdr:to>
    <xdr:sp macro="" textlink="">
      <xdr:nvSpPr>
        <xdr:cNvPr id="19" name="Rectangle : coins arrondis 18">
          <a:extLst>
            <a:ext uri="{FF2B5EF4-FFF2-40B4-BE49-F238E27FC236}">
              <a16:creationId xmlns:a16="http://schemas.microsoft.com/office/drawing/2014/main" id="{87B0F78B-45F0-9974-CFE9-29BB6F3E912A}"/>
            </a:ext>
          </a:extLst>
        </xdr:cNvPr>
        <xdr:cNvSpPr/>
      </xdr:nvSpPr>
      <xdr:spPr>
        <a:xfrm>
          <a:off x="5143070" y="411025"/>
          <a:ext cx="2997921" cy="1439801"/>
        </a:xfrm>
        <a:prstGeom prst="roundRect">
          <a:avLst/>
        </a:prstGeom>
        <a:solidFill>
          <a:srgbClr val="E9FCFC"/>
        </a:solidFill>
        <a:scene3d>
          <a:camera prst="orthographicFront"/>
          <a:lightRig rig="threePt" dir="t"/>
        </a:scene3d>
        <a:sp3d>
          <a:bevelT w="165100" prst="coolSlant"/>
        </a:sp3d>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fr-MA" sz="1100"/>
        </a:p>
      </xdr:txBody>
    </xdr:sp>
    <xdr:clientData/>
  </xdr:twoCellAnchor>
  <xdr:twoCellAnchor>
    <xdr:from>
      <xdr:col>11</xdr:col>
      <xdr:colOff>624753</xdr:colOff>
      <xdr:row>1</xdr:row>
      <xdr:rowOff>171450</xdr:rowOff>
    </xdr:from>
    <xdr:to>
      <xdr:col>15</xdr:col>
      <xdr:colOff>547936</xdr:colOff>
      <xdr:row>10</xdr:row>
      <xdr:rowOff>15840</xdr:rowOff>
    </xdr:to>
    <xdr:sp macro="" textlink="">
      <xdr:nvSpPr>
        <xdr:cNvPr id="21" name="Rectangle : coins arrondis 20">
          <a:extLst>
            <a:ext uri="{FF2B5EF4-FFF2-40B4-BE49-F238E27FC236}">
              <a16:creationId xmlns:a16="http://schemas.microsoft.com/office/drawing/2014/main" id="{3D8DC485-652F-439E-B0E7-E63941665B8A}"/>
            </a:ext>
          </a:extLst>
        </xdr:cNvPr>
        <xdr:cNvSpPr/>
      </xdr:nvSpPr>
      <xdr:spPr>
        <a:xfrm>
          <a:off x="9006753" y="361950"/>
          <a:ext cx="2971183" cy="1558890"/>
        </a:xfrm>
        <a:prstGeom prst="roundRect">
          <a:avLst/>
        </a:prstGeom>
        <a:solidFill>
          <a:srgbClr val="E9FCFC"/>
        </a:solidFill>
        <a:scene3d>
          <a:camera prst="orthographicFront"/>
          <a:lightRig rig="threePt" dir="t"/>
        </a:scene3d>
        <a:sp3d>
          <a:bevelT w="165100" prst="coolSlant"/>
        </a:sp3d>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indent="0" algn="l"/>
          <a:endParaRPr lang="fr-MA" sz="1100">
            <a:solidFill>
              <a:schemeClr val="dk1"/>
            </a:solidFill>
            <a:latin typeface="+mn-lt"/>
            <a:ea typeface="+mn-ea"/>
            <a:cs typeface="+mn-cs"/>
          </a:endParaRPr>
        </a:p>
      </xdr:txBody>
    </xdr:sp>
    <xdr:clientData/>
  </xdr:twoCellAnchor>
  <xdr:twoCellAnchor>
    <xdr:from>
      <xdr:col>17</xdr:col>
      <xdr:colOff>167374</xdr:colOff>
      <xdr:row>2</xdr:row>
      <xdr:rowOff>43818</xdr:rowOff>
    </xdr:from>
    <xdr:to>
      <xdr:col>21</xdr:col>
      <xdr:colOff>90559</xdr:colOff>
      <xdr:row>10</xdr:row>
      <xdr:rowOff>13093</xdr:rowOff>
    </xdr:to>
    <xdr:sp macro="" textlink="">
      <xdr:nvSpPr>
        <xdr:cNvPr id="23" name="Rectangle : coins arrondis 22">
          <a:extLst>
            <a:ext uri="{FF2B5EF4-FFF2-40B4-BE49-F238E27FC236}">
              <a16:creationId xmlns:a16="http://schemas.microsoft.com/office/drawing/2014/main" id="{01AC622B-8E43-44E0-A0CB-421711843DB0}"/>
            </a:ext>
          </a:extLst>
        </xdr:cNvPr>
        <xdr:cNvSpPr/>
      </xdr:nvSpPr>
      <xdr:spPr>
        <a:xfrm>
          <a:off x="13235006" y="411450"/>
          <a:ext cx="2997921" cy="1439801"/>
        </a:xfrm>
        <a:prstGeom prst="roundRect">
          <a:avLst/>
        </a:prstGeom>
        <a:solidFill>
          <a:srgbClr val="E9FCFC"/>
        </a:solidFill>
        <a:scene3d>
          <a:camera prst="orthographicFront"/>
          <a:lightRig rig="threePt" dir="t"/>
        </a:scene3d>
        <a:sp3d>
          <a:bevelT w="165100" prst="coolSlant"/>
        </a:sp3d>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indent="0" algn="l"/>
          <a:endParaRPr lang="fr-MA" sz="1100">
            <a:solidFill>
              <a:schemeClr val="dk1"/>
            </a:solidFill>
            <a:latin typeface="+mn-lt"/>
            <a:ea typeface="+mn-ea"/>
            <a:cs typeface="+mn-cs"/>
          </a:endParaRPr>
        </a:p>
      </xdr:txBody>
    </xdr:sp>
    <xdr:clientData/>
  </xdr:twoCellAnchor>
  <xdr:twoCellAnchor>
    <xdr:from>
      <xdr:col>0</xdr:col>
      <xdr:colOff>90629</xdr:colOff>
      <xdr:row>36</xdr:row>
      <xdr:rowOff>30802</xdr:rowOff>
    </xdr:from>
    <xdr:to>
      <xdr:col>5</xdr:col>
      <xdr:colOff>447816</xdr:colOff>
      <xdr:row>42</xdr:row>
      <xdr:rowOff>96553</xdr:rowOff>
    </xdr:to>
    <xdr:sp macro="" textlink="">
      <xdr:nvSpPr>
        <xdr:cNvPr id="2" name="Rectangle 1">
          <a:extLst>
            <a:ext uri="{FF2B5EF4-FFF2-40B4-BE49-F238E27FC236}">
              <a16:creationId xmlns:a16="http://schemas.microsoft.com/office/drawing/2014/main" id="{199E1013-A8B2-3F14-E4CD-58B7D392BBE3}"/>
            </a:ext>
          </a:extLst>
        </xdr:cNvPr>
        <xdr:cNvSpPr/>
      </xdr:nvSpPr>
      <xdr:spPr>
        <a:xfrm>
          <a:off x="90629" y="6684086"/>
          <a:ext cx="4195620" cy="1174631"/>
        </a:xfrm>
        <a:prstGeom prst="rect">
          <a:avLst/>
        </a:prstGeom>
        <a:solidFill>
          <a:schemeClr val="bg1"/>
        </a:solidFill>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MA" sz="1100">
            <a:solidFill>
              <a:schemeClr val="lt1"/>
            </a:solidFill>
            <a:latin typeface="+mn-lt"/>
            <a:ea typeface="+mn-ea"/>
            <a:cs typeface="+mn-cs"/>
          </a:endParaRPr>
        </a:p>
      </xdr:txBody>
    </xdr:sp>
    <xdr:clientData/>
  </xdr:twoCellAnchor>
  <xdr:twoCellAnchor>
    <xdr:from>
      <xdr:col>0</xdr:col>
      <xdr:colOff>87668</xdr:colOff>
      <xdr:row>26</xdr:row>
      <xdr:rowOff>120346</xdr:rowOff>
    </xdr:from>
    <xdr:to>
      <xdr:col>5</xdr:col>
      <xdr:colOff>444855</xdr:colOff>
      <xdr:row>33</xdr:row>
      <xdr:rowOff>14908</xdr:rowOff>
    </xdr:to>
    <xdr:sp macro="" textlink="">
      <xdr:nvSpPr>
        <xdr:cNvPr id="12" name="Rectangle 11">
          <a:extLst>
            <a:ext uri="{FF2B5EF4-FFF2-40B4-BE49-F238E27FC236}">
              <a16:creationId xmlns:a16="http://schemas.microsoft.com/office/drawing/2014/main" id="{AAC75779-2E2F-4544-8E6F-F61C96DA06FB}"/>
            </a:ext>
          </a:extLst>
        </xdr:cNvPr>
        <xdr:cNvSpPr/>
      </xdr:nvSpPr>
      <xdr:spPr>
        <a:xfrm>
          <a:off x="87668" y="4925495"/>
          <a:ext cx="4195620" cy="1188256"/>
        </a:xfrm>
        <a:prstGeom prst="rect">
          <a:avLst/>
        </a:prstGeom>
        <a:solidFill>
          <a:schemeClr val="bg1"/>
        </a:solidFill>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MA" sz="1100">
            <a:solidFill>
              <a:schemeClr val="lt1"/>
            </a:solidFill>
            <a:latin typeface="+mn-lt"/>
            <a:ea typeface="+mn-ea"/>
            <a:cs typeface="+mn-cs"/>
          </a:endParaRPr>
        </a:p>
      </xdr:txBody>
    </xdr:sp>
    <xdr:clientData/>
  </xdr:twoCellAnchor>
  <xdr:twoCellAnchor>
    <xdr:from>
      <xdr:col>0</xdr:col>
      <xdr:colOff>107512</xdr:colOff>
      <xdr:row>17</xdr:row>
      <xdr:rowOff>125677</xdr:rowOff>
    </xdr:from>
    <xdr:to>
      <xdr:col>5</xdr:col>
      <xdr:colOff>464699</xdr:colOff>
      <xdr:row>24</xdr:row>
      <xdr:rowOff>6614</xdr:rowOff>
    </xdr:to>
    <xdr:sp macro="" textlink="">
      <xdr:nvSpPr>
        <xdr:cNvPr id="24" name="Rectangle 23">
          <a:extLst>
            <a:ext uri="{FF2B5EF4-FFF2-40B4-BE49-F238E27FC236}">
              <a16:creationId xmlns:a16="http://schemas.microsoft.com/office/drawing/2014/main" id="{10EC4D7E-D4D0-4800-8858-7C9FBB253A61}"/>
            </a:ext>
          </a:extLst>
        </xdr:cNvPr>
        <xdr:cNvSpPr/>
      </xdr:nvSpPr>
      <xdr:spPr>
        <a:xfrm>
          <a:off x="107512" y="3267505"/>
          <a:ext cx="4195620" cy="1174631"/>
        </a:xfrm>
        <a:prstGeom prst="rect">
          <a:avLst/>
        </a:prstGeom>
        <a:solidFill>
          <a:schemeClr val="bg1"/>
        </a:solidFill>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MA" sz="1100">
            <a:solidFill>
              <a:schemeClr val="lt1"/>
            </a:solidFill>
            <a:latin typeface="+mn-lt"/>
            <a:ea typeface="+mn-ea"/>
            <a:cs typeface="+mn-cs"/>
          </a:endParaRPr>
        </a:p>
      </xdr:txBody>
    </xdr:sp>
    <xdr:clientData/>
  </xdr:twoCellAnchor>
  <xdr:twoCellAnchor>
    <xdr:from>
      <xdr:col>0</xdr:col>
      <xdr:colOff>138184</xdr:colOff>
      <xdr:row>8</xdr:row>
      <xdr:rowOff>79342</xdr:rowOff>
    </xdr:from>
    <xdr:to>
      <xdr:col>5</xdr:col>
      <xdr:colOff>495371</xdr:colOff>
      <xdr:row>14</xdr:row>
      <xdr:rowOff>145093</xdr:rowOff>
    </xdr:to>
    <xdr:sp macro="" textlink="">
      <xdr:nvSpPr>
        <xdr:cNvPr id="25" name="Rectangle 24">
          <a:extLst>
            <a:ext uri="{FF2B5EF4-FFF2-40B4-BE49-F238E27FC236}">
              <a16:creationId xmlns:a16="http://schemas.microsoft.com/office/drawing/2014/main" id="{CBA2535C-AE60-4D86-9154-B53149999C0E}"/>
            </a:ext>
          </a:extLst>
        </xdr:cNvPr>
        <xdr:cNvSpPr/>
      </xdr:nvSpPr>
      <xdr:spPr>
        <a:xfrm>
          <a:off x="138184" y="1549868"/>
          <a:ext cx="4200608" cy="1168646"/>
        </a:xfrm>
        <a:prstGeom prst="rect">
          <a:avLst/>
        </a:prstGeom>
        <a:solidFill>
          <a:schemeClr val="bg1"/>
        </a:solidFill>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MA" sz="1100">
            <a:solidFill>
              <a:schemeClr val="lt1"/>
            </a:solidFill>
            <a:latin typeface="+mn-lt"/>
            <a:ea typeface="+mn-ea"/>
            <a:cs typeface="+mn-cs"/>
          </a:endParaRPr>
        </a:p>
      </xdr:txBody>
    </xdr:sp>
    <xdr:clientData/>
  </xdr:twoCellAnchor>
  <xdr:twoCellAnchor>
    <xdr:from>
      <xdr:col>18</xdr:col>
      <xdr:colOff>523875</xdr:colOff>
      <xdr:row>11</xdr:row>
      <xdr:rowOff>95250</xdr:rowOff>
    </xdr:from>
    <xdr:to>
      <xdr:col>33</xdr:col>
      <xdr:colOff>584650</xdr:colOff>
      <xdr:row>40</xdr:row>
      <xdr:rowOff>140073</xdr:rowOff>
    </xdr:to>
    <xdr:sp macro="" textlink="">
      <xdr:nvSpPr>
        <xdr:cNvPr id="35" name="Rectangle : coins arrondis 34">
          <a:extLst>
            <a:ext uri="{FF2B5EF4-FFF2-40B4-BE49-F238E27FC236}">
              <a16:creationId xmlns:a16="http://schemas.microsoft.com/office/drawing/2014/main" id="{1D43C82B-46AA-4D0B-8C45-2B0247612B43}"/>
            </a:ext>
          </a:extLst>
        </xdr:cNvPr>
        <xdr:cNvSpPr/>
      </xdr:nvSpPr>
      <xdr:spPr>
        <a:xfrm>
          <a:off x="14139022" y="2252382"/>
          <a:ext cx="11406731" cy="5731809"/>
        </a:xfrm>
        <a:prstGeom prst="roundRect">
          <a:avLst/>
        </a:prstGeom>
        <a:solidFill>
          <a:sysClr val="window" lastClr="FFFFFF"/>
        </a:solidFill>
        <a:scene3d>
          <a:camera prst="orthographicFront"/>
          <a:lightRig rig="threePt" dir="t"/>
        </a:scene3d>
        <a:sp3d>
          <a:bevelT w="114300" prst="artDeco"/>
        </a:sp3d>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indent="0" algn="l"/>
          <a:endParaRPr lang="fr-MA" sz="1100">
            <a:solidFill>
              <a:schemeClr val="dk1"/>
            </a:solidFill>
            <a:latin typeface="+mn-lt"/>
            <a:ea typeface="+mn-ea"/>
            <a:cs typeface="+mn-cs"/>
          </a:endParaRPr>
        </a:p>
      </xdr:txBody>
    </xdr:sp>
    <xdr:clientData/>
  </xdr:twoCellAnchor>
  <xdr:twoCellAnchor>
    <xdr:from>
      <xdr:col>27</xdr:col>
      <xdr:colOff>623090</xdr:colOff>
      <xdr:row>1</xdr:row>
      <xdr:rowOff>154634</xdr:rowOff>
    </xdr:from>
    <xdr:to>
      <xdr:col>31</xdr:col>
      <xdr:colOff>718340</xdr:colOff>
      <xdr:row>10</xdr:row>
      <xdr:rowOff>126060</xdr:rowOff>
    </xdr:to>
    <xdr:sp macro="" textlink="">
      <xdr:nvSpPr>
        <xdr:cNvPr id="41" name="Rectangle : coins arrondis 40">
          <a:extLst>
            <a:ext uri="{FF2B5EF4-FFF2-40B4-BE49-F238E27FC236}">
              <a16:creationId xmlns:a16="http://schemas.microsoft.com/office/drawing/2014/main" id="{9641642B-A162-4297-841A-694CDDE24E80}"/>
            </a:ext>
          </a:extLst>
        </xdr:cNvPr>
        <xdr:cNvSpPr/>
      </xdr:nvSpPr>
      <xdr:spPr>
        <a:xfrm>
          <a:off x="21377564" y="338450"/>
          <a:ext cx="3169987" cy="1625768"/>
        </a:xfrm>
        <a:prstGeom prst="roundRect">
          <a:avLst/>
        </a:prstGeom>
        <a:solidFill>
          <a:srgbClr val="E6E6F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MA" sz="1100">
            <a:solidFill>
              <a:schemeClr val="lt1"/>
            </a:solidFill>
            <a:latin typeface="+mn-lt"/>
            <a:ea typeface="+mn-ea"/>
            <a:cs typeface="+mn-cs"/>
          </a:endParaRPr>
        </a:p>
      </xdr:txBody>
    </xdr:sp>
    <xdr:clientData/>
  </xdr:twoCellAnchor>
  <xdr:twoCellAnchor>
    <xdr:from>
      <xdr:col>22</xdr:col>
      <xdr:colOff>371695</xdr:colOff>
      <xdr:row>1</xdr:row>
      <xdr:rowOff>143171</xdr:rowOff>
    </xdr:from>
    <xdr:to>
      <xdr:col>26</xdr:col>
      <xdr:colOff>466946</xdr:colOff>
      <xdr:row>10</xdr:row>
      <xdr:rowOff>114596</xdr:rowOff>
    </xdr:to>
    <xdr:sp macro="" textlink="">
      <xdr:nvSpPr>
        <xdr:cNvPr id="43" name="Rectangle : coins arrondis 42">
          <a:extLst>
            <a:ext uri="{FF2B5EF4-FFF2-40B4-BE49-F238E27FC236}">
              <a16:creationId xmlns:a16="http://schemas.microsoft.com/office/drawing/2014/main" id="{791C3606-3734-4C9C-8782-DDA64E11AAD8}"/>
            </a:ext>
          </a:extLst>
        </xdr:cNvPr>
        <xdr:cNvSpPr/>
      </xdr:nvSpPr>
      <xdr:spPr>
        <a:xfrm>
          <a:off x="17282748" y="326987"/>
          <a:ext cx="3169987" cy="1625767"/>
        </a:xfrm>
        <a:prstGeom prst="roundRect">
          <a:avLst/>
        </a:prstGeom>
        <a:solidFill>
          <a:srgbClr val="E6E6F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fr-MA" sz="1100">
            <a:solidFill>
              <a:schemeClr val="lt1"/>
            </a:solidFill>
            <a:latin typeface="+mn-lt"/>
            <a:ea typeface="+mn-ea"/>
            <a:cs typeface="+mn-cs"/>
          </a:endParaRPr>
        </a:p>
      </xdr:txBody>
    </xdr:sp>
    <xdr:clientData/>
  </xdr:twoCellAnchor>
  <xdr:twoCellAnchor>
    <xdr:from>
      <xdr:col>22</xdr:col>
      <xdr:colOff>317500</xdr:colOff>
      <xdr:row>1</xdr:row>
      <xdr:rowOff>83554</xdr:rowOff>
    </xdr:from>
    <xdr:to>
      <xdr:col>26</xdr:col>
      <xdr:colOff>517525</xdr:colOff>
      <xdr:row>10</xdr:row>
      <xdr:rowOff>172120</xdr:rowOff>
    </xdr:to>
    <xdr:sp macro="" textlink="">
      <xdr:nvSpPr>
        <xdr:cNvPr id="52" name="Rectangle : coins arrondis 51">
          <a:extLst>
            <a:ext uri="{FF2B5EF4-FFF2-40B4-BE49-F238E27FC236}">
              <a16:creationId xmlns:a16="http://schemas.microsoft.com/office/drawing/2014/main" id="{DDEA90E0-9365-444E-B54F-55D4E1D199DB}"/>
            </a:ext>
          </a:extLst>
        </xdr:cNvPr>
        <xdr:cNvSpPr/>
      </xdr:nvSpPr>
      <xdr:spPr>
        <a:xfrm>
          <a:off x="17228553" y="267370"/>
          <a:ext cx="3274761" cy="1742908"/>
        </a:xfrm>
        <a:prstGeom prst="roundRect">
          <a:avLst/>
        </a:prstGeom>
        <a:noFill/>
        <a:ln w="9525" cap="flat" cmpd="sng" algn="ctr">
          <a:solidFill>
            <a:schemeClr val="accent4"/>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4"/>
        </a:fontRef>
      </xdr:style>
      <xdr:txBody>
        <a:bodyPr vertOverflow="clip" horzOverflow="clip" rtlCol="0" anchor="t"/>
        <a:lstStyle/>
        <a:p>
          <a:pPr algn="l"/>
          <a:endParaRPr lang="fr-MA" sz="1100"/>
        </a:p>
      </xdr:txBody>
    </xdr:sp>
    <xdr:clientData/>
  </xdr:twoCellAnchor>
  <xdr:twoCellAnchor>
    <xdr:from>
      <xdr:col>22</xdr:col>
      <xdr:colOff>480927</xdr:colOff>
      <xdr:row>2</xdr:row>
      <xdr:rowOff>66842</xdr:rowOff>
    </xdr:from>
    <xdr:to>
      <xdr:col>26</xdr:col>
      <xdr:colOff>404113</xdr:colOff>
      <xdr:row>10</xdr:row>
      <xdr:rowOff>37114</xdr:rowOff>
    </xdr:to>
    <xdr:sp macro="" textlink="">
      <xdr:nvSpPr>
        <xdr:cNvPr id="37" name="Rectangle : coins arrondis 36">
          <a:extLst>
            <a:ext uri="{FF2B5EF4-FFF2-40B4-BE49-F238E27FC236}">
              <a16:creationId xmlns:a16="http://schemas.microsoft.com/office/drawing/2014/main" id="{EBBF741B-2A7C-485B-8F46-B3CDD50A2EC5}"/>
            </a:ext>
          </a:extLst>
        </xdr:cNvPr>
        <xdr:cNvSpPr/>
      </xdr:nvSpPr>
      <xdr:spPr>
        <a:xfrm>
          <a:off x="17391980" y="434474"/>
          <a:ext cx="2997922" cy="1440798"/>
        </a:xfrm>
        <a:prstGeom prst="roundRect">
          <a:avLst/>
        </a:prstGeom>
        <a:solidFill>
          <a:srgbClr val="E9FCFC"/>
        </a:solidFill>
        <a:scene3d>
          <a:camera prst="orthographicFront"/>
          <a:lightRig rig="threePt" dir="t"/>
        </a:scene3d>
        <a:sp3d>
          <a:bevelT w="165100" prst="coolSlant"/>
        </a:sp3d>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indent="0" algn="l"/>
          <a:endParaRPr lang="fr-MA" sz="1100">
            <a:solidFill>
              <a:schemeClr val="dk1"/>
            </a:solidFill>
            <a:latin typeface="+mn-lt"/>
            <a:ea typeface="+mn-ea"/>
            <a:cs typeface="+mn-cs"/>
          </a:endParaRPr>
        </a:p>
      </xdr:txBody>
    </xdr:sp>
    <xdr:clientData/>
  </xdr:twoCellAnchor>
  <xdr:twoCellAnchor>
    <xdr:from>
      <xdr:col>27</xdr:col>
      <xdr:colOff>568157</xdr:colOff>
      <xdr:row>1</xdr:row>
      <xdr:rowOff>100264</xdr:rowOff>
    </xdr:from>
    <xdr:to>
      <xdr:col>31</xdr:col>
      <xdr:colOff>768181</xdr:colOff>
      <xdr:row>11</xdr:row>
      <xdr:rowOff>5014</xdr:rowOff>
    </xdr:to>
    <xdr:sp macro="" textlink="">
      <xdr:nvSpPr>
        <xdr:cNvPr id="55" name="Rectangle : coins arrondis 54">
          <a:extLst>
            <a:ext uri="{FF2B5EF4-FFF2-40B4-BE49-F238E27FC236}">
              <a16:creationId xmlns:a16="http://schemas.microsoft.com/office/drawing/2014/main" id="{05C44524-263F-4143-88C7-87497854EBE2}"/>
            </a:ext>
          </a:extLst>
        </xdr:cNvPr>
        <xdr:cNvSpPr/>
      </xdr:nvSpPr>
      <xdr:spPr>
        <a:xfrm>
          <a:off x="21322631" y="284080"/>
          <a:ext cx="3274761" cy="1742908"/>
        </a:xfrm>
        <a:prstGeom prst="roundRect">
          <a:avLst/>
        </a:prstGeom>
        <a:noFill/>
        <a:ln w="9525" cap="flat" cmpd="sng" algn="ctr">
          <a:solidFill>
            <a:schemeClr val="accent4"/>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4"/>
        </a:fontRef>
      </xdr:style>
      <xdr:txBody>
        <a:bodyPr vertOverflow="clip" horzOverflow="clip" rtlCol="0" anchor="t"/>
        <a:lstStyle/>
        <a:p>
          <a:pPr algn="l"/>
          <a:endParaRPr lang="fr-MA" sz="1100"/>
        </a:p>
      </xdr:txBody>
    </xdr:sp>
    <xdr:clientData/>
  </xdr:twoCellAnchor>
  <xdr:twoCellAnchor>
    <xdr:from>
      <xdr:col>27</xdr:col>
      <xdr:colOff>735507</xdr:colOff>
      <xdr:row>2</xdr:row>
      <xdr:rowOff>68932</xdr:rowOff>
    </xdr:from>
    <xdr:to>
      <xdr:col>31</xdr:col>
      <xdr:colOff>658691</xdr:colOff>
      <xdr:row>10</xdr:row>
      <xdr:rowOff>38206</xdr:rowOff>
    </xdr:to>
    <xdr:sp macro="" textlink="">
      <xdr:nvSpPr>
        <xdr:cNvPr id="39" name="Rectangle : coins arrondis 38">
          <a:extLst>
            <a:ext uri="{FF2B5EF4-FFF2-40B4-BE49-F238E27FC236}">
              <a16:creationId xmlns:a16="http://schemas.microsoft.com/office/drawing/2014/main" id="{4C2D26D3-1BCE-498C-8B7E-5B45156A7877}"/>
            </a:ext>
          </a:extLst>
        </xdr:cNvPr>
        <xdr:cNvSpPr/>
      </xdr:nvSpPr>
      <xdr:spPr>
        <a:xfrm>
          <a:off x="21229140" y="455885"/>
          <a:ext cx="2959278" cy="1517087"/>
        </a:xfrm>
        <a:prstGeom prst="roundRect">
          <a:avLst/>
        </a:prstGeom>
        <a:solidFill>
          <a:srgbClr val="E9FCFC"/>
        </a:solidFill>
        <a:scene3d>
          <a:camera prst="orthographicFront"/>
          <a:lightRig rig="threePt" dir="t"/>
        </a:scene3d>
        <a:sp3d>
          <a:bevelT w="165100" prst="coolSlant"/>
        </a:sp3d>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indent="0" algn="l"/>
          <a:endParaRPr lang="fr-MA" sz="1100">
            <a:solidFill>
              <a:schemeClr val="dk1"/>
            </a:solidFill>
            <a:latin typeface="+mn-lt"/>
            <a:ea typeface="+mn-ea"/>
            <a:cs typeface="+mn-cs"/>
          </a:endParaRPr>
        </a:p>
      </xdr:txBody>
    </xdr:sp>
    <xdr:clientData/>
  </xdr:twoCellAnchor>
  <xdr:twoCellAnchor>
    <xdr:from>
      <xdr:col>0</xdr:col>
      <xdr:colOff>0</xdr:colOff>
      <xdr:row>42</xdr:row>
      <xdr:rowOff>135774</xdr:rowOff>
    </xdr:from>
    <xdr:to>
      <xdr:col>8</xdr:col>
      <xdr:colOff>699333</xdr:colOff>
      <xdr:row>55</xdr:row>
      <xdr:rowOff>27214</xdr:rowOff>
    </xdr:to>
    <xdr:sp macro="" textlink="">
      <xdr:nvSpPr>
        <xdr:cNvPr id="29" name="Rectangle : coins arrondis 3">
          <a:extLst>
            <a:ext uri="{FF2B5EF4-FFF2-40B4-BE49-F238E27FC236}">
              <a16:creationId xmlns:a16="http://schemas.microsoft.com/office/drawing/2014/main" id="{DCDE33B0-AA35-4B3B-9C22-25B8F049D159}"/>
            </a:ext>
          </a:extLst>
        </xdr:cNvPr>
        <xdr:cNvSpPr/>
      </xdr:nvSpPr>
      <xdr:spPr>
        <a:xfrm>
          <a:off x="0" y="8136774"/>
          <a:ext cx="6795333" cy="2367940"/>
        </a:xfrm>
        <a:prstGeom prst="roundRect">
          <a:avLst/>
        </a:prstGeom>
        <a:solidFill>
          <a:srgbClr val="DDF4E7">
            <a:alpha val="50000"/>
          </a:srgbClr>
        </a:solidFill>
        <a:ln>
          <a:noFill/>
        </a:ln>
        <a:scene3d>
          <a:camera prst="orthographicFront"/>
          <a:lightRig rig="threePt" dir="t"/>
        </a:scene3d>
        <a:sp3d>
          <a:bevelT w="114300" prst="artDeco"/>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fr-MA" sz="1100"/>
        </a:p>
      </xdr:txBody>
    </xdr:sp>
    <xdr:clientData/>
  </xdr:twoCellAnchor>
  <xdr:twoCellAnchor>
    <xdr:from>
      <xdr:col>23</xdr:col>
      <xdr:colOff>258178</xdr:colOff>
      <xdr:row>42</xdr:row>
      <xdr:rowOff>95668</xdr:rowOff>
    </xdr:from>
    <xdr:to>
      <xdr:col>33</xdr:col>
      <xdr:colOff>592388</xdr:colOff>
      <xdr:row>55</xdr:row>
      <xdr:rowOff>0</xdr:rowOff>
    </xdr:to>
    <xdr:sp macro="" textlink="">
      <xdr:nvSpPr>
        <xdr:cNvPr id="32" name="Rectangle : coins arrondis 3">
          <a:extLst>
            <a:ext uri="{FF2B5EF4-FFF2-40B4-BE49-F238E27FC236}">
              <a16:creationId xmlns:a16="http://schemas.microsoft.com/office/drawing/2014/main" id="{5D099371-FC23-41A2-81F2-7D7F18FE0A05}"/>
            </a:ext>
          </a:extLst>
        </xdr:cNvPr>
        <xdr:cNvSpPr/>
      </xdr:nvSpPr>
      <xdr:spPr>
        <a:xfrm>
          <a:off x="17784178" y="8096668"/>
          <a:ext cx="7954210" cy="2380832"/>
        </a:xfrm>
        <a:prstGeom prst="roundRect">
          <a:avLst/>
        </a:prstGeom>
        <a:solidFill>
          <a:srgbClr val="DDF4E7">
            <a:alpha val="50000"/>
          </a:srgbClr>
        </a:solidFill>
        <a:ln>
          <a:noFill/>
        </a:ln>
        <a:scene3d>
          <a:camera prst="orthographicFront"/>
          <a:lightRig rig="threePt" dir="t"/>
        </a:scene3d>
        <a:sp3d>
          <a:bevelT w="114300" prst="artDeco"/>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indent="0" algn="l"/>
          <a:endParaRPr lang="fr-MA" sz="1100">
            <a:solidFill>
              <a:schemeClr val="lt1"/>
            </a:solidFill>
            <a:latin typeface="+mn-lt"/>
            <a:ea typeface="+mn-ea"/>
            <a:cs typeface="+mn-cs"/>
          </a:endParaRPr>
        </a:p>
      </xdr:txBody>
    </xdr:sp>
    <xdr:clientData/>
  </xdr:twoCellAnchor>
  <xdr:twoCellAnchor>
    <xdr:from>
      <xdr:col>11</xdr:col>
      <xdr:colOff>11477</xdr:colOff>
      <xdr:row>41</xdr:row>
      <xdr:rowOff>184307</xdr:rowOff>
    </xdr:from>
    <xdr:to>
      <xdr:col>21</xdr:col>
      <xdr:colOff>103285</xdr:colOff>
      <xdr:row>53</xdr:row>
      <xdr:rowOff>117462</xdr:rowOff>
    </xdr:to>
    <xdr:sp macro="" textlink="">
      <xdr:nvSpPr>
        <xdr:cNvPr id="42" name="Rectangle : coins arrondis 5">
          <a:extLst>
            <a:ext uri="{FF2B5EF4-FFF2-40B4-BE49-F238E27FC236}">
              <a16:creationId xmlns:a16="http://schemas.microsoft.com/office/drawing/2014/main" id="{EBA1089B-E9BB-48A1-BAF2-2D2053A15CE6}"/>
            </a:ext>
          </a:extLst>
        </xdr:cNvPr>
        <xdr:cNvSpPr/>
      </xdr:nvSpPr>
      <xdr:spPr>
        <a:xfrm>
          <a:off x="8283188" y="8405886"/>
          <a:ext cx="7611544" cy="2339471"/>
        </a:xfrm>
        <a:prstGeom prst="roundRect">
          <a:avLst>
            <a:gd name="adj" fmla="val 7996"/>
          </a:avLst>
        </a:prstGeom>
        <a:noFill/>
        <a:ln>
          <a:solidFill>
            <a:srgbClr val="F6F6F6"/>
          </a:solidFill>
        </a:ln>
        <a:effectLst>
          <a:glow rad="139700">
            <a:schemeClr val="accent3">
              <a:satMod val="175000"/>
              <a:alpha val="40000"/>
            </a:schemeClr>
          </a:glo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fr-MA" sz="1100"/>
        </a:p>
      </xdr:txBody>
    </xdr:sp>
    <xdr:clientData/>
  </xdr:twoCellAnchor>
  <xdr:twoCellAnchor>
    <xdr:from>
      <xdr:col>16</xdr:col>
      <xdr:colOff>267890</xdr:colOff>
      <xdr:row>32</xdr:row>
      <xdr:rowOff>119537</xdr:rowOff>
    </xdr:from>
    <xdr:to>
      <xdr:col>21</xdr:col>
      <xdr:colOff>378835</xdr:colOff>
      <xdr:row>52</xdr:row>
      <xdr:rowOff>104180</xdr:rowOff>
    </xdr:to>
    <xdr:graphicFrame macro="">
      <xdr:nvGraphicFramePr>
        <xdr:cNvPr id="47" name="Chart 46">
          <a:extLst>
            <a:ext uri="{FF2B5EF4-FFF2-40B4-BE49-F238E27FC236}">
              <a16:creationId xmlns:a16="http://schemas.microsoft.com/office/drawing/2014/main" id="{43B6E4D7-F3B7-457B-9749-947B164EF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627059</xdr:colOff>
      <xdr:row>11</xdr:row>
      <xdr:rowOff>172891</xdr:rowOff>
    </xdr:from>
    <xdr:to>
      <xdr:col>18</xdr:col>
      <xdr:colOff>166686</xdr:colOff>
      <xdr:row>40</xdr:row>
      <xdr:rowOff>172891</xdr:rowOff>
    </xdr:to>
    <xdr:sp macro="" textlink="">
      <xdr:nvSpPr>
        <xdr:cNvPr id="5" name="Rectangle : coins arrondis 34">
          <a:extLst>
            <a:ext uri="{FF2B5EF4-FFF2-40B4-BE49-F238E27FC236}">
              <a16:creationId xmlns:a16="http://schemas.microsoft.com/office/drawing/2014/main" id="{678B5CD0-D7F9-454B-84AA-4E2FA8754AB1}"/>
            </a:ext>
          </a:extLst>
        </xdr:cNvPr>
        <xdr:cNvSpPr/>
      </xdr:nvSpPr>
      <xdr:spPr>
        <a:xfrm>
          <a:off x="4386927" y="2378680"/>
          <a:ext cx="9315285" cy="5815264"/>
        </a:xfrm>
        <a:prstGeom prst="roundRect">
          <a:avLst/>
        </a:prstGeom>
        <a:solidFill>
          <a:sysClr val="window" lastClr="FFFFFF"/>
        </a:solidFill>
        <a:scene3d>
          <a:camera prst="orthographicFront"/>
          <a:lightRig rig="threePt" dir="t"/>
        </a:scene3d>
        <a:sp3d>
          <a:bevelT w="114300" prst="artDeco"/>
        </a:sp3d>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indent="0" algn="l"/>
          <a:endParaRPr lang="fr-MA" sz="1100">
            <a:solidFill>
              <a:schemeClr val="dk1"/>
            </a:solidFill>
            <a:latin typeface="+mn-lt"/>
            <a:ea typeface="+mn-ea"/>
            <a:cs typeface="+mn-cs"/>
          </a:endParaRPr>
        </a:p>
      </xdr:txBody>
    </xdr:sp>
    <xdr:clientData/>
  </xdr:twoCellAnchor>
  <xdr:twoCellAnchor>
    <xdr:from>
      <xdr:col>12</xdr:col>
      <xdr:colOff>412751</xdr:colOff>
      <xdr:row>5</xdr:row>
      <xdr:rowOff>122238</xdr:rowOff>
    </xdr:from>
    <xdr:to>
      <xdr:col>14</xdr:col>
      <xdr:colOff>545042</xdr:colOff>
      <xdr:row>8</xdr:row>
      <xdr:rowOff>103188</xdr:rowOff>
    </xdr:to>
    <xdr:sp macro="" textlink="Calculations!E62">
      <xdr:nvSpPr>
        <xdr:cNvPr id="10" name="TextBox 9">
          <a:extLst>
            <a:ext uri="{FF2B5EF4-FFF2-40B4-BE49-F238E27FC236}">
              <a16:creationId xmlns:a16="http://schemas.microsoft.com/office/drawing/2014/main" id="{62A5AB9C-DE04-E40E-9406-9E91611A37F3}"/>
            </a:ext>
          </a:extLst>
        </xdr:cNvPr>
        <xdr:cNvSpPr txBox="1"/>
      </xdr:nvSpPr>
      <xdr:spPr>
        <a:xfrm>
          <a:off x="9556751" y="1074738"/>
          <a:ext cx="1656291"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0FB0936-8915-40E1-B6E1-75084F9FDCEF}" type="TxLink">
            <a:rPr lang="en-US" sz="2800" b="1" i="0" u="none" strike="noStrike">
              <a:solidFill>
                <a:srgbClr val="000000"/>
              </a:solidFill>
              <a:latin typeface="Times New Roman" panose="02020603050405020304" pitchFamily="18" charset="0"/>
              <a:cs typeface="Times New Roman" panose="02020603050405020304" pitchFamily="18" charset="0"/>
            </a:rPr>
            <a:pPr algn="ctr"/>
            <a:t>$21.421,00</a:t>
          </a:fld>
          <a:endParaRPr lang="en-US" sz="2800">
            <a:latin typeface="Times New Roman" panose="02020603050405020304" pitchFamily="18" charset="0"/>
            <a:cs typeface="Times New Roman" panose="02020603050405020304" pitchFamily="18" charset="0"/>
          </a:endParaRPr>
        </a:p>
      </xdr:txBody>
    </xdr:sp>
    <xdr:clientData/>
  </xdr:twoCellAnchor>
  <xdr:twoCellAnchor>
    <xdr:from>
      <xdr:col>12</xdr:col>
      <xdr:colOff>132292</xdr:colOff>
      <xdr:row>1</xdr:row>
      <xdr:rowOff>167802</xdr:rowOff>
    </xdr:from>
    <xdr:to>
      <xdr:col>15</xdr:col>
      <xdr:colOff>119063</xdr:colOff>
      <xdr:row>6</xdr:row>
      <xdr:rowOff>33421</xdr:rowOff>
    </xdr:to>
    <xdr:sp macro="" textlink="">
      <xdr:nvSpPr>
        <xdr:cNvPr id="17" name="TextBox 16">
          <a:extLst>
            <a:ext uri="{FF2B5EF4-FFF2-40B4-BE49-F238E27FC236}">
              <a16:creationId xmlns:a16="http://schemas.microsoft.com/office/drawing/2014/main" id="{5373BF5A-D135-9E34-F90E-D711E5086979}"/>
            </a:ext>
          </a:extLst>
        </xdr:cNvPr>
        <xdr:cNvSpPr txBox="1"/>
      </xdr:nvSpPr>
      <xdr:spPr>
        <a:xfrm>
          <a:off x="9155976" y="368328"/>
          <a:ext cx="2242692" cy="868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MA" sz="2400" b="1">
              <a:solidFill>
                <a:srgbClr val="916E6E"/>
              </a:solidFill>
              <a:latin typeface="Times New Roman" panose="02020603050405020304" pitchFamily="18" charset="0"/>
              <a:cs typeface="Times New Roman" panose="02020603050405020304" pitchFamily="18" charset="0"/>
            </a:rPr>
            <a:t>Sales Year 2025</a:t>
          </a:r>
        </a:p>
      </xdr:txBody>
    </xdr:sp>
    <xdr:clientData/>
  </xdr:twoCellAnchor>
  <xdr:twoCellAnchor editAs="absolute">
    <xdr:from>
      <xdr:col>0</xdr:col>
      <xdr:colOff>310671</xdr:colOff>
      <xdr:row>43</xdr:row>
      <xdr:rowOff>85283</xdr:rowOff>
    </xdr:from>
    <xdr:to>
      <xdr:col>8</xdr:col>
      <xdr:colOff>494034</xdr:colOff>
      <xdr:row>46</xdr:row>
      <xdr:rowOff>189370</xdr:rowOff>
    </xdr:to>
    <mc:AlternateContent xmlns:mc="http://schemas.openxmlformats.org/markup-compatibility/2006" xmlns:sle15="http://schemas.microsoft.com/office/drawing/2012/slicer">
      <mc:Choice Requires="sle15">
        <xdr:graphicFrame macro="">
          <xdr:nvGraphicFramePr>
            <xdr:cNvPr id="3" name="Sales Q 2025">
              <a:extLst>
                <a:ext uri="{FF2B5EF4-FFF2-40B4-BE49-F238E27FC236}">
                  <a16:creationId xmlns:a16="http://schemas.microsoft.com/office/drawing/2014/main" id="{B9D0BD72-7611-4F27-B349-124C0954BEC4}"/>
                </a:ext>
              </a:extLst>
            </xdr:cNvPr>
            <xdr:cNvGraphicFramePr/>
          </xdr:nvGraphicFramePr>
          <xdr:xfrm>
            <a:off x="0" y="0"/>
            <a:ext cx="0" cy="0"/>
          </xdr:xfrm>
          <a:graphic>
            <a:graphicData uri="http://schemas.microsoft.com/office/drawing/2010/slicer">
              <sle:slicer xmlns:sle="http://schemas.microsoft.com/office/drawing/2010/slicer" name="Sales Q 2025"/>
            </a:graphicData>
          </a:graphic>
        </xdr:graphicFrame>
      </mc:Choice>
      <mc:Fallback xmlns="">
        <xdr:sp macro="" textlink="">
          <xdr:nvSpPr>
            <xdr:cNvPr id="0" name=""/>
            <xdr:cNvSpPr>
              <a:spLocks noTextEdit="1"/>
            </xdr:cNvSpPr>
          </xdr:nvSpPr>
          <xdr:spPr>
            <a:xfrm>
              <a:off x="310671" y="8076990"/>
              <a:ext cx="6316534" cy="661648"/>
            </a:xfrm>
            <a:prstGeom prst="rect">
              <a:avLst/>
            </a:prstGeom>
            <a:solidFill>
              <a:prstClr val="white"/>
            </a:solidFill>
            <a:ln w="1">
              <a:solidFill>
                <a:prstClr val="green"/>
              </a:solidFill>
            </a:ln>
          </xdr:spPr>
          <xdr:txBody>
            <a:bodyPr vertOverflow="clip" horzOverflow="clip"/>
            <a:lstStyle/>
            <a:p>
              <a:r>
                <a:rPr lang="fr-M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3</xdr:col>
      <xdr:colOff>155948</xdr:colOff>
      <xdr:row>47</xdr:row>
      <xdr:rowOff>69570</xdr:rowOff>
    </xdr:from>
    <xdr:to>
      <xdr:col>5</xdr:col>
      <xdr:colOff>548155</xdr:colOff>
      <xdr:row>53</xdr:row>
      <xdr:rowOff>88245</xdr:rowOff>
    </xdr:to>
    <xdr:graphicFrame macro="">
      <xdr:nvGraphicFramePr>
        <xdr:cNvPr id="6" name="Chart 5">
          <a:extLst>
            <a:ext uri="{FF2B5EF4-FFF2-40B4-BE49-F238E27FC236}">
              <a16:creationId xmlns:a16="http://schemas.microsoft.com/office/drawing/2014/main" id="{15045C15-D711-405D-9B11-947F732C1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29</xdr:col>
      <xdr:colOff>73851</xdr:colOff>
      <xdr:row>43</xdr:row>
      <xdr:rowOff>119204</xdr:rowOff>
    </xdr:from>
    <xdr:to>
      <xdr:col>33</xdr:col>
      <xdr:colOff>374640</xdr:colOff>
      <xdr:row>52</xdr:row>
      <xdr:rowOff>102492</xdr:rowOff>
    </xdr:to>
    <mc:AlternateContent xmlns:mc="http://schemas.openxmlformats.org/markup-compatibility/2006" xmlns:sle15="http://schemas.microsoft.com/office/drawing/2012/slicer">
      <mc:Choice Requires="sle15">
        <xdr:graphicFrame macro="">
          <xdr:nvGraphicFramePr>
            <xdr:cNvPr id="7" name=" Month">
              <a:extLst>
                <a:ext uri="{FF2B5EF4-FFF2-40B4-BE49-F238E27FC236}">
                  <a16:creationId xmlns:a16="http://schemas.microsoft.com/office/drawing/2014/main" id="{3FB08FB9-5A44-4CB7-89E8-99217B4CBBEF}"/>
                </a:ext>
              </a:extLst>
            </xdr:cNvPr>
            <xdr:cNvGraphicFramePr/>
          </xdr:nvGraphicFramePr>
          <xdr:xfrm>
            <a:off x="0" y="0"/>
            <a:ext cx="0" cy="0"/>
          </xdr:xfrm>
          <a:graphic>
            <a:graphicData uri="http://schemas.microsoft.com/office/drawing/2010/slicer">
              <sle:slicer xmlns:sle="http://schemas.microsoft.com/office/drawing/2010/slicer" name=" Month"/>
            </a:graphicData>
          </a:graphic>
        </xdr:graphicFrame>
      </mc:Choice>
      <mc:Fallback xmlns="">
        <xdr:sp macro="" textlink="">
          <xdr:nvSpPr>
            <xdr:cNvPr id="0" name=""/>
            <xdr:cNvSpPr>
              <a:spLocks noTextEdit="1"/>
            </xdr:cNvSpPr>
          </xdr:nvSpPr>
          <xdr:spPr>
            <a:xfrm>
              <a:off x="22306595" y="8110911"/>
              <a:ext cx="3367374" cy="1655971"/>
            </a:xfrm>
            <a:prstGeom prst="rect">
              <a:avLst/>
            </a:prstGeom>
            <a:solidFill>
              <a:prstClr val="white"/>
            </a:solidFill>
            <a:ln w="1">
              <a:solidFill>
                <a:prstClr val="green"/>
              </a:solidFill>
            </a:ln>
          </xdr:spPr>
          <xdr:txBody>
            <a:bodyPr vertOverflow="clip" horzOverflow="clip"/>
            <a:lstStyle/>
            <a:p>
              <a:r>
                <a:rPr lang="fr-M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23</xdr:col>
      <xdr:colOff>325572</xdr:colOff>
      <xdr:row>43</xdr:row>
      <xdr:rowOff>92609</xdr:rowOff>
    </xdr:from>
    <xdr:to>
      <xdr:col>29</xdr:col>
      <xdr:colOff>8073</xdr:colOff>
      <xdr:row>52</xdr:row>
      <xdr:rowOff>78581</xdr:rowOff>
    </xdr:to>
    <mc:AlternateContent xmlns:mc="http://schemas.openxmlformats.org/markup-compatibility/2006">
      <mc:Choice xmlns:cx2="http://schemas.microsoft.com/office/drawing/2015/10/21/chartex" Requires="cx2">
        <xdr:graphicFrame macro="">
          <xdr:nvGraphicFramePr>
            <xdr:cNvPr id="27" name="Chart 26">
              <a:extLst>
                <a:ext uri="{FF2B5EF4-FFF2-40B4-BE49-F238E27FC236}">
                  <a16:creationId xmlns:a16="http://schemas.microsoft.com/office/drawing/2014/main" id="{59BDF074-C43B-4756-8E0D-EDA2C9FCA4B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7851572" y="8284109"/>
              <a:ext cx="4254501" cy="1700472"/>
            </a:xfrm>
            <a:prstGeom prst="rect">
              <a:avLst/>
            </a:prstGeom>
            <a:solidFill>
              <a:prstClr val="white"/>
            </a:solidFill>
            <a:ln w="1">
              <a:solidFill>
                <a:prstClr val="green"/>
              </a:solidFill>
            </a:ln>
          </xdr:spPr>
          <xdr:txBody>
            <a:bodyPr vertOverflow="clip" horzOverflow="clip"/>
            <a:lstStyle/>
            <a:p>
              <a:r>
                <a:rPr lang="fr-MA"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0</xdr:col>
      <xdr:colOff>150395</xdr:colOff>
      <xdr:row>9</xdr:row>
      <xdr:rowOff>167107</xdr:rowOff>
    </xdr:from>
    <xdr:to>
      <xdr:col>1</xdr:col>
      <xdr:colOff>701843</xdr:colOff>
      <xdr:row>12</xdr:row>
      <xdr:rowOff>133686</xdr:rowOff>
    </xdr:to>
    <xdr:sp macro="" textlink="">
      <xdr:nvSpPr>
        <xdr:cNvPr id="28" name="TextBox 27">
          <a:extLst>
            <a:ext uri="{FF2B5EF4-FFF2-40B4-BE49-F238E27FC236}">
              <a16:creationId xmlns:a16="http://schemas.microsoft.com/office/drawing/2014/main" id="{8B44B56C-248E-1164-F328-FB694F70D077}"/>
            </a:ext>
          </a:extLst>
        </xdr:cNvPr>
        <xdr:cNvSpPr txBox="1"/>
      </xdr:nvSpPr>
      <xdr:spPr>
        <a:xfrm>
          <a:off x="150395" y="1821449"/>
          <a:ext cx="1320132" cy="518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MA" sz="2000">
              <a:latin typeface="Times New Roman" panose="02020603050405020304" pitchFamily="18" charset="0"/>
              <a:cs typeface="Times New Roman" panose="02020603050405020304" pitchFamily="18" charset="0"/>
            </a:rPr>
            <a:t>Cash Flow</a:t>
          </a:r>
        </a:p>
      </xdr:txBody>
    </xdr:sp>
    <xdr:clientData/>
  </xdr:twoCellAnchor>
  <xdr:twoCellAnchor>
    <xdr:from>
      <xdr:col>22</xdr:col>
      <xdr:colOff>744682</xdr:colOff>
      <xdr:row>5</xdr:row>
      <xdr:rowOff>107934</xdr:rowOff>
    </xdr:from>
    <xdr:to>
      <xdr:col>26</xdr:col>
      <xdr:colOff>110518</xdr:colOff>
      <xdr:row>9</xdr:row>
      <xdr:rowOff>99579</xdr:rowOff>
    </xdr:to>
    <xdr:sp macro="" textlink="Calculations!D9">
      <xdr:nvSpPr>
        <xdr:cNvPr id="30" name="TextBox 29">
          <a:extLst>
            <a:ext uri="{FF2B5EF4-FFF2-40B4-BE49-F238E27FC236}">
              <a16:creationId xmlns:a16="http://schemas.microsoft.com/office/drawing/2014/main" id="{9246F8F7-C082-11E5-7673-A0287C50AA7B}"/>
            </a:ext>
          </a:extLst>
        </xdr:cNvPr>
        <xdr:cNvSpPr txBox="1"/>
      </xdr:nvSpPr>
      <xdr:spPr>
        <a:xfrm>
          <a:off x="17508682" y="1060434"/>
          <a:ext cx="2413836" cy="753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78EAE69-B3EB-472A-82EE-F37FAC43CF07}" type="TxLink">
            <a:rPr lang="en-US" sz="2400" b="1" i="0" u="none" strike="noStrike">
              <a:solidFill>
                <a:srgbClr val="000000"/>
              </a:solidFill>
              <a:latin typeface="Times New Roman" panose="02020603050405020304" pitchFamily="18" charset="0"/>
              <a:cs typeface="Times New Roman" panose="02020603050405020304" pitchFamily="18" charset="0"/>
            </a:rPr>
            <a:pPr algn="ctr"/>
            <a:t>Suit Shirt</a:t>
          </a:fld>
          <a:endParaRPr lang="fr-MA" sz="1600">
            <a:latin typeface="Times New Roman" panose="02020603050405020304" pitchFamily="18" charset="0"/>
            <a:cs typeface="Times New Roman" panose="02020603050405020304" pitchFamily="18" charset="0"/>
          </a:endParaRPr>
        </a:p>
      </xdr:txBody>
    </xdr:sp>
    <xdr:clientData/>
  </xdr:twoCellAnchor>
  <xdr:twoCellAnchor>
    <xdr:from>
      <xdr:col>3</xdr:col>
      <xdr:colOff>212540</xdr:colOff>
      <xdr:row>8</xdr:row>
      <xdr:rowOff>111888</xdr:rowOff>
    </xdr:from>
    <xdr:to>
      <xdr:col>5</xdr:col>
      <xdr:colOff>496957</xdr:colOff>
      <xdr:row>11</xdr:row>
      <xdr:rowOff>96629</xdr:rowOff>
    </xdr:to>
    <xdr:sp macro="" textlink="Calculations!W10">
      <xdr:nvSpPr>
        <xdr:cNvPr id="34" name="TextBox 33">
          <a:extLst>
            <a:ext uri="{FF2B5EF4-FFF2-40B4-BE49-F238E27FC236}">
              <a16:creationId xmlns:a16="http://schemas.microsoft.com/office/drawing/2014/main" id="{50F8AAA6-1C28-475F-8CBA-AC0C7CFAC65F}"/>
            </a:ext>
          </a:extLst>
        </xdr:cNvPr>
        <xdr:cNvSpPr txBox="1"/>
      </xdr:nvSpPr>
      <xdr:spPr>
        <a:xfrm>
          <a:off x="2490257" y="1657975"/>
          <a:ext cx="1802896" cy="564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75D5F2E-6D36-4C0B-A29A-477FB4DF0809}" type="TxLink">
            <a:rPr lang="en-US" sz="2400" b="1" i="0" u="none" strike="noStrike">
              <a:solidFill>
                <a:srgbClr val="000000"/>
              </a:solidFill>
              <a:latin typeface="Times New Roman" panose="02020603050405020304" pitchFamily="18" charset="0"/>
              <a:cs typeface="Times New Roman" panose="02020603050405020304" pitchFamily="18" charset="0"/>
            </a:rPr>
            <a:pPr/>
            <a:t>$21.421,00</a:t>
          </a:fld>
          <a:endParaRPr lang="fr-MA" sz="2400" b="1">
            <a:latin typeface="Times New Roman" panose="02020603050405020304" pitchFamily="18" charset="0"/>
            <a:cs typeface="Times New Roman" panose="02020603050405020304" pitchFamily="18" charset="0"/>
          </a:endParaRPr>
        </a:p>
      </xdr:txBody>
    </xdr:sp>
    <xdr:clientData/>
  </xdr:twoCellAnchor>
  <xdr:twoCellAnchor>
    <xdr:from>
      <xdr:col>1</xdr:col>
      <xdr:colOff>603586</xdr:colOff>
      <xdr:row>9</xdr:row>
      <xdr:rowOff>2007</xdr:rowOff>
    </xdr:from>
    <xdr:to>
      <xdr:col>3</xdr:col>
      <xdr:colOff>150395</xdr:colOff>
      <xdr:row>10</xdr:row>
      <xdr:rowOff>83553</xdr:rowOff>
    </xdr:to>
    <xdr:sp macro="" textlink="">
      <xdr:nvSpPr>
        <xdr:cNvPr id="44" name="TextBox 43">
          <a:extLst>
            <a:ext uri="{FF2B5EF4-FFF2-40B4-BE49-F238E27FC236}">
              <a16:creationId xmlns:a16="http://schemas.microsoft.com/office/drawing/2014/main" id="{A7C94D0A-2229-4139-90F6-98AF0AF5BC4F}"/>
            </a:ext>
          </a:extLst>
        </xdr:cNvPr>
        <xdr:cNvSpPr txBox="1"/>
      </xdr:nvSpPr>
      <xdr:spPr>
        <a:xfrm>
          <a:off x="1372270" y="1656349"/>
          <a:ext cx="1084178" cy="265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MA" sz="2400" b="1">
              <a:solidFill>
                <a:schemeClr val="accent3">
                  <a:lumMod val="75000"/>
                </a:schemeClr>
              </a:solidFill>
              <a:latin typeface="Times New Roman" panose="02020603050405020304" pitchFamily="18" charset="0"/>
              <a:cs typeface="Times New Roman" panose="02020603050405020304" pitchFamily="18" charset="0"/>
            </a:rPr>
            <a:t>Inflow</a:t>
          </a:r>
        </a:p>
      </xdr:txBody>
    </xdr:sp>
    <xdr:clientData/>
  </xdr:twoCellAnchor>
  <xdr:twoCellAnchor>
    <xdr:from>
      <xdr:col>1</xdr:col>
      <xdr:colOff>555948</xdr:colOff>
      <xdr:row>11</xdr:row>
      <xdr:rowOff>129472</xdr:rowOff>
    </xdr:from>
    <xdr:to>
      <xdr:col>3</xdr:col>
      <xdr:colOff>467895</xdr:colOff>
      <xdr:row>13</xdr:row>
      <xdr:rowOff>150394</xdr:rowOff>
    </xdr:to>
    <xdr:sp macro="" textlink="">
      <xdr:nvSpPr>
        <xdr:cNvPr id="46" name="TextBox 45">
          <a:extLst>
            <a:ext uri="{FF2B5EF4-FFF2-40B4-BE49-F238E27FC236}">
              <a16:creationId xmlns:a16="http://schemas.microsoft.com/office/drawing/2014/main" id="{4A92640C-0AB6-4019-BDB6-26830CF466AC}"/>
            </a:ext>
          </a:extLst>
        </xdr:cNvPr>
        <xdr:cNvSpPr txBox="1"/>
      </xdr:nvSpPr>
      <xdr:spPr>
        <a:xfrm>
          <a:off x="1324632" y="2151446"/>
          <a:ext cx="1449316" cy="388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MA" sz="2400" b="1">
              <a:solidFill>
                <a:schemeClr val="accent3">
                  <a:lumMod val="75000"/>
                </a:schemeClr>
              </a:solidFill>
              <a:latin typeface="Times New Roman" panose="02020603050405020304" pitchFamily="18" charset="0"/>
              <a:cs typeface="Times New Roman" panose="02020603050405020304" pitchFamily="18" charset="0"/>
            </a:rPr>
            <a:t>Outflow</a:t>
          </a:r>
          <a:endParaRPr lang="fr-MA" sz="2800" b="1">
            <a:solidFill>
              <a:schemeClr val="accent3">
                <a:lumMod val="75000"/>
              </a:schemeClr>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317500</xdr:colOff>
      <xdr:row>11</xdr:row>
      <xdr:rowOff>151846</xdr:rowOff>
    </xdr:from>
    <xdr:to>
      <xdr:col>5</xdr:col>
      <xdr:colOff>414130</xdr:colOff>
      <xdr:row>14</xdr:row>
      <xdr:rowOff>13805</xdr:rowOff>
    </xdr:to>
    <xdr:sp macro="" textlink="Calculations!W11">
      <xdr:nvSpPr>
        <xdr:cNvPr id="49" name="TextBox 48">
          <a:extLst>
            <a:ext uri="{FF2B5EF4-FFF2-40B4-BE49-F238E27FC236}">
              <a16:creationId xmlns:a16="http://schemas.microsoft.com/office/drawing/2014/main" id="{156F86D1-6A16-4B58-89CC-2651E3FF8F4D}"/>
            </a:ext>
          </a:extLst>
        </xdr:cNvPr>
        <xdr:cNvSpPr txBox="1"/>
      </xdr:nvSpPr>
      <xdr:spPr>
        <a:xfrm>
          <a:off x="2595217" y="2277716"/>
          <a:ext cx="1615109" cy="441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7244436C-CA03-481E-BB18-D1A5D6656A31}" type="TxLink">
            <a:rPr lang="en-US" sz="2400" b="1" i="0" u="none" strike="noStrike">
              <a:solidFill>
                <a:srgbClr val="000000"/>
              </a:solidFill>
              <a:latin typeface="Times New Roman" panose="02020603050405020304" pitchFamily="18" charset="0"/>
              <a:ea typeface="+mn-ea"/>
              <a:cs typeface="Times New Roman" panose="02020603050405020304" pitchFamily="18" charset="0"/>
            </a:rPr>
            <a:pPr marL="0" indent="0"/>
            <a:t>$3.610,00</a:t>
          </a:fld>
          <a:endParaRPr lang="fr-MA" sz="2400" b="1" i="0" u="none" strike="noStrike">
            <a:solidFill>
              <a:srgbClr val="000000"/>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0</xdr:colOff>
      <xdr:row>18</xdr:row>
      <xdr:rowOff>75793</xdr:rowOff>
    </xdr:from>
    <xdr:to>
      <xdr:col>1</xdr:col>
      <xdr:colOff>551448</xdr:colOff>
      <xdr:row>22</xdr:row>
      <xdr:rowOff>33420</xdr:rowOff>
    </xdr:to>
    <xdr:sp macro="" textlink="">
      <xdr:nvSpPr>
        <xdr:cNvPr id="51" name="TextBox 50">
          <a:extLst>
            <a:ext uri="{FF2B5EF4-FFF2-40B4-BE49-F238E27FC236}">
              <a16:creationId xmlns:a16="http://schemas.microsoft.com/office/drawing/2014/main" id="{0E06DDDA-FB3E-4554-B1D3-507FA8A274B4}"/>
            </a:ext>
          </a:extLst>
        </xdr:cNvPr>
        <xdr:cNvSpPr txBox="1"/>
      </xdr:nvSpPr>
      <xdr:spPr>
        <a:xfrm>
          <a:off x="0" y="3384477"/>
          <a:ext cx="1320132" cy="69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MA" sz="2000">
              <a:latin typeface="Times New Roman" panose="02020603050405020304" pitchFamily="18" charset="0"/>
              <a:cs typeface="Times New Roman" panose="02020603050405020304" pitchFamily="18" charset="0"/>
            </a:rPr>
            <a:t>Customer Mertics</a:t>
          </a:r>
        </a:p>
      </xdr:txBody>
    </xdr:sp>
    <xdr:clientData/>
  </xdr:twoCellAnchor>
  <xdr:twoCellAnchor>
    <xdr:from>
      <xdr:col>1</xdr:col>
      <xdr:colOff>458434</xdr:colOff>
      <xdr:row>21</xdr:row>
      <xdr:rowOff>83551</xdr:rowOff>
    </xdr:from>
    <xdr:to>
      <xdr:col>3</xdr:col>
      <xdr:colOff>233948</xdr:colOff>
      <xdr:row>24</xdr:row>
      <xdr:rowOff>6945</xdr:rowOff>
    </xdr:to>
    <xdr:sp macro="" textlink="">
      <xdr:nvSpPr>
        <xdr:cNvPr id="53" name="TextBox 52">
          <a:extLst>
            <a:ext uri="{FF2B5EF4-FFF2-40B4-BE49-F238E27FC236}">
              <a16:creationId xmlns:a16="http://schemas.microsoft.com/office/drawing/2014/main" id="{4DDAF53A-6F2D-4917-8CF4-FA75D436FA90}"/>
            </a:ext>
          </a:extLst>
        </xdr:cNvPr>
        <xdr:cNvSpPr txBox="1"/>
      </xdr:nvSpPr>
      <xdr:spPr>
        <a:xfrm>
          <a:off x="1227118" y="3943683"/>
          <a:ext cx="1312883" cy="474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MA" sz="2400" b="1">
              <a:solidFill>
                <a:schemeClr val="accent3">
                  <a:lumMod val="75000"/>
                </a:schemeClr>
              </a:solidFill>
              <a:latin typeface="Times New Roman" panose="02020603050405020304" pitchFamily="18" charset="0"/>
              <a:cs typeface="Times New Roman" panose="02020603050405020304" pitchFamily="18" charset="0"/>
            </a:rPr>
            <a:t>Rows</a:t>
          </a:r>
          <a:r>
            <a:rPr lang="fr-MA" sz="2400" b="1">
              <a:solidFill>
                <a:schemeClr val="accent3">
                  <a:lumMod val="50000"/>
                </a:schemeClr>
              </a:solidFill>
              <a:latin typeface="Times New Roman" panose="02020603050405020304" pitchFamily="18" charset="0"/>
              <a:cs typeface="Times New Roman" panose="02020603050405020304" pitchFamily="18" charset="0"/>
            </a:rPr>
            <a:t> C</a:t>
          </a:r>
        </a:p>
      </xdr:txBody>
    </xdr:sp>
    <xdr:clientData/>
  </xdr:twoCellAnchor>
  <xdr:twoCellAnchor>
    <xdr:from>
      <xdr:col>1</xdr:col>
      <xdr:colOff>201424</xdr:colOff>
      <xdr:row>19</xdr:row>
      <xdr:rowOff>136286</xdr:rowOff>
    </xdr:from>
    <xdr:to>
      <xdr:col>3</xdr:col>
      <xdr:colOff>350921</xdr:colOff>
      <xdr:row>21</xdr:row>
      <xdr:rowOff>150394</xdr:rowOff>
    </xdr:to>
    <xdr:sp macro="" textlink="">
      <xdr:nvSpPr>
        <xdr:cNvPr id="54" name="TextBox 53">
          <a:extLst>
            <a:ext uri="{FF2B5EF4-FFF2-40B4-BE49-F238E27FC236}">
              <a16:creationId xmlns:a16="http://schemas.microsoft.com/office/drawing/2014/main" id="{978ED311-627C-40E3-9F80-2CC9ECF65F3A}"/>
            </a:ext>
          </a:extLst>
        </xdr:cNvPr>
        <xdr:cNvSpPr txBox="1"/>
      </xdr:nvSpPr>
      <xdr:spPr>
        <a:xfrm>
          <a:off x="953398" y="3946286"/>
          <a:ext cx="1653444" cy="415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MA" sz="2400" b="1">
              <a:solidFill>
                <a:schemeClr val="accent3">
                  <a:lumMod val="75000"/>
                </a:schemeClr>
              </a:solidFill>
              <a:latin typeface="Times New Roman" panose="02020603050405020304" pitchFamily="18" charset="0"/>
              <a:ea typeface="+mn-ea"/>
              <a:cs typeface="Times New Roman" panose="02020603050405020304" pitchFamily="18" charset="0"/>
            </a:rPr>
            <a:t>New</a:t>
          </a:r>
          <a:r>
            <a:rPr lang="fr-MA" sz="2400" b="1">
              <a:solidFill>
                <a:schemeClr val="accent3">
                  <a:lumMod val="50000"/>
                </a:schemeClr>
              </a:solidFill>
              <a:latin typeface="Times New Roman" panose="02020603050405020304" pitchFamily="18" charset="0"/>
              <a:cs typeface="Times New Roman" panose="02020603050405020304" pitchFamily="18" charset="0"/>
            </a:rPr>
            <a:t> C</a:t>
          </a:r>
        </a:p>
      </xdr:txBody>
    </xdr:sp>
    <xdr:clientData/>
  </xdr:twoCellAnchor>
  <xdr:twoCellAnchor>
    <xdr:from>
      <xdr:col>1</xdr:col>
      <xdr:colOff>360948</xdr:colOff>
      <xdr:row>17</xdr:row>
      <xdr:rowOff>60994</xdr:rowOff>
    </xdr:from>
    <xdr:to>
      <xdr:col>3</xdr:col>
      <xdr:colOff>601579</xdr:colOff>
      <xdr:row>20</xdr:row>
      <xdr:rowOff>0</xdr:rowOff>
    </xdr:to>
    <xdr:sp macro="" textlink="">
      <xdr:nvSpPr>
        <xdr:cNvPr id="56" name="TextBox 55">
          <a:extLst>
            <a:ext uri="{FF2B5EF4-FFF2-40B4-BE49-F238E27FC236}">
              <a16:creationId xmlns:a16="http://schemas.microsoft.com/office/drawing/2014/main" id="{E4C50DA7-8CBB-4C74-87C9-8AA7A251B9E3}"/>
            </a:ext>
          </a:extLst>
        </xdr:cNvPr>
        <xdr:cNvSpPr txBox="1"/>
      </xdr:nvSpPr>
      <xdr:spPr>
        <a:xfrm>
          <a:off x="1112922" y="3469941"/>
          <a:ext cx="1744578" cy="540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MA" sz="2400" b="1">
              <a:solidFill>
                <a:schemeClr val="accent3">
                  <a:lumMod val="75000"/>
                </a:schemeClr>
              </a:solidFill>
              <a:latin typeface="Times New Roman" panose="02020603050405020304" pitchFamily="18" charset="0"/>
              <a:cs typeface="Times New Roman" panose="02020603050405020304" pitchFamily="18" charset="0"/>
            </a:rPr>
            <a:t>Repeat</a:t>
          </a:r>
          <a:r>
            <a:rPr lang="fr-MA" sz="2400" b="1">
              <a:solidFill>
                <a:schemeClr val="accent3">
                  <a:lumMod val="50000"/>
                </a:schemeClr>
              </a:solidFill>
              <a:latin typeface="Times New Roman" panose="02020603050405020304" pitchFamily="18" charset="0"/>
              <a:cs typeface="Times New Roman" panose="02020603050405020304" pitchFamily="18" charset="0"/>
            </a:rPr>
            <a:t> C</a:t>
          </a:r>
        </a:p>
      </xdr:txBody>
    </xdr:sp>
    <xdr:clientData/>
  </xdr:twoCellAnchor>
  <xdr:twoCellAnchor>
    <xdr:from>
      <xdr:col>3</xdr:col>
      <xdr:colOff>709091</xdr:colOff>
      <xdr:row>17</xdr:row>
      <xdr:rowOff>159348</xdr:rowOff>
    </xdr:from>
    <xdr:to>
      <xdr:col>5</xdr:col>
      <xdr:colOff>391592</xdr:colOff>
      <xdr:row>19</xdr:row>
      <xdr:rowOff>125926</xdr:rowOff>
    </xdr:to>
    <xdr:sp macro="" textlink="Calculations!AA11">
      <xdr:nvSpPr>
        <xdr:cNvPr id="57" name="TextBox 56">
          <a:extLst>
            <a:ext uri="{FF2B5EF4-FFF2-40B4-BE49-F238E27FC236}">
              <a16:creationId xmlns:a16="http://schemas.microsoft.com/office/drawing/2014/main" id="{48082A9C-DDD8-4DF7-892A-2C0490C1CFA6}"/>
            </a:ext>
          </a:extLst>
        </xdr:cNvPr>
        <xdr:cNvSpPr txBox="1"/>
      </xdr:nvSpPr>
      <xdr:spPr>
        <a:xfrm>
          <a:off x="3015144" y="3284216"/>
          <a:ext cx="1219869" cy="334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3CEF261A-C226-476A-A9E9-3E8AD953DA68}" type="TxLink">
            <a:rPr lang="en-US" sz="2400" b="1" i="0" u="none" strike="noStrike">
              <a:solidFill>
                <a:srgbClr val="000000"/>
              </a:solidFill>
              <a:latin typeface="Aptos Narrow"/>
              <a:ea typeface="+mn-ea"/>
              <a:cs typeface="+mn-cs"/>
            </a:rPr>
            <a:pPr marL="0" indent="0" algn="ctr"/>
            <a:t>6</a:t>
          </a:fld>
          <a:endParaRPr lang="en-US" sz="2400" b="1" i="0" u="none" strike="noStrike">
            <a:solidFill>
              <a:srgbClr val="000000"/>
            </a:solidFill>
            <a:latin typeface="Aptos Narrow"/>
            <a:ea typeface="+mn-ea"/>
            <a:cs typeface="+mn-cs"/>
          </a:endParaRPr>
        </a:p>
      </xdr:txBody>
    </xdr:sp>
    <xdr:clientData/>
  </xdr:twoCellAnchor>
  <xdr:twoCellAnchor>
    <xdr:from>
      <xdr:col>3</xdr:col>
      <xdr:colOff>694386</xdr:colOff>
      <xdr:row>21</xdr:row>
      <xdr:rowOff>111220</xdr:rowOff>
    </xdr:from>
    <xdr:to>
      <xdr:col>5</xdr:col>
      <xdr:colOff>376887</xdr:colOff>
      <xdr:row>23</xdr:row>
      <xdr:rowOff>77799</xdr:rowOff>
    </xdr:to>
    <xdr:sp macro="" textlink="Calculations!AC11">
      <xdr:nvSpPr>
        <xdr:cNvPr id="58" name="TextBox 57">
          <a:extLst>
            <a:ext uri="{FF2B5EF4-FFF2-40B4-BE49-F238E27FC236}">
              <a16:creationId xmlns:a16="http://schemas.microsoft.com/office/drawing/2014/main" id="{4E75AB65-C56E-4351-BB3E-2EED8B74A7AA}"/>
            </a:ext>
          </a:extLst>
        </xdr:cNvPr>
        <xdr:cNvSpPr txBox="1"/>
      </xdr:nvSpPr>
      <xdr:spPr>
        <a:xfrm>
          <a:off x="3000439" y="3971352"/>
          <a:ext cx="1219869" cy="334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076F2FA2-2700-4911-9DB9-048A0CE97198}" type="TxLink">
            <a:rPr lang="en-US" sz="2400" b="1" i="0" u="none" strike="noStrike">
              <a:solidFill>
                <a:srgbClr val="000000"/>
              </a:solidFill>
              <a:latin typeface="Aptos Narrow"/>
              <a:ea typeface="+mn-ea"/>
              <a:cs typeface="+mn-cs"/>
            </a:rPr>
            <a:pPr marL="0" indent="0" algn="ctr"/>
            <a:t>66,7%</a:t>
          </a:fld>
          <a:endParaRPr lang="fr-MA" sz="2400" b="1" i="0" u="none" strike="noStrike">
            <a:solidFill>
              <a:srgbClr val="000000"/>
            </a:solidFill>
            <a:latin typeface="Aptos Narrow"/>
            <a:ea typeface="+mn-ea"/>
            <a:cs typeface="+mn-cs"/>
          </a:endParaRPr>
        </a:p>
      </xdr:txBody>
    </xdr:sp>
    <xdr:clientData/>
  </xdr:twoCellAnchor>
  <xdr:twoCellAnchor>
    <xdr:from>
      <xdr:col>3</xdr:col>
      <xdr:colOff>742511</xdr:colOff>
      <xdr:row>19</xdr:row>
      <xdr:rowOff>109215</xdr:rowOff>
    </xdr:from>
    <xdr:to>
      <xdr:col>5</xdr:col>
      <xdr:colOff>425012</xdr:colOff>
      <xdr:row>21</xdr:row>
      <xdr:rowOff>75793</xdr:rowOff>
    </xdr:to>
    <xdr:sp macro="" textlink="Calculations!AB11">
      <xdr:nvSpPr>
        <xdr:cNvPr id="59" name="TextBox 58">
          <a:extLst>
            <a:ext uri="{FF2B5EF4-FFF2-40B4-BE49-F238E27FC236}">
              <a16:creationId xmlns:a16="http://schemas.microsoft.com/office/drawing/2014/main" id="{85FCC0C9-015D-4B19-83CD-A798F39FE7C7}"/>
            </a:ext>
          </a:extLst>
        </xdr:cNvPr>
        <xdr:cNvSpPr txBox="1"/>
      </xdr:nvSpPr>
      <xdr:spPr>
        <a:xfrm>
          <a:off x="3048564" y="3601715"/>
          <a:ext cx="1219869" cy="334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32B8DB83-E444-4A42-A08C-15DD0472C99D}" type="TxLink">
            <a:rPr lang="en-US" sz="2400" b="1" i="0" u="none" strike="noStrike">
              <a:solidFill>
                <a:srgbClr val="000000"/>
              </a:solidFill>
              <a:latin typeface="Aptos Narrow"/>
              <a:ea typeface="+mn-ea"/>
              <a:cs typeface="+mn-cs"/>
            </a:rPr>
            <a:pPr marL="0" indent="0" algn="ctr"/>
            <a:t>3</a:t>
          </a:fld>
          <a:endParaRPr lang="fr-MA" sz="2400" b="1" i="0" u="none" strike="noStrike">
            <a:solidFill>
              <a:srgbClr val="000000"/>
            </a:solidFill>
            <a:latin typeface="Aptos Narrow"/>
            <a:ea typeface="+mn-ea"/>
            <a:cs typeface="+mn-cs"/>
          </a:endParaRPr>
        </a:p>
      </xdr:txBody>
    </xdr:sp>
    <xdr:clientData/>
  </xdr:twoCellAnchor>
  <xdr:twoCellAnchor>
    <xdr:from>
      <xdr:col>0</xdr:col>
      <xdr:colOff>0</xdr:colOff>
      <xdr:row>27</xdr:row>
      <xdr:rowOff>12600</xdr:rowOff>
    </xdr:from>
    <xdr:to>
      <xdr:col>1</xdr:col>
      <xdr:colOff>551448</xdr:colOff>
      <xdr:row>30</xdr:row>
      <xdr:rowOff>154042</xdr:rowOff>
    </xdr:to>
    <xdr:sp macro="" textlink="">
      <xdr:nvSpPr>
        <xdr:cNvPr id="60" name="TextBox 59">
          <a:extLst>
            <a:ext uri="{FF2B5EF4-FFF2-40B4-BE49-F238E27FC236}">
              <a16:creationId xmlns:a16="http://schemas.microsoft.com/office/drawing/2014/main" id="{0C5B8BF4-1D20-423F-B50A-2B0BC888C12C}"/>
            </a:ext>
          </a:extLst>
        </xdr:cNvPr>
        <xdr:cNvSpPr txBox="1"/>
      </xdr:nvSpPr>
      <xdr:spPr>
        <a:xfrm>
          <a:off x="0" y="4975626"/>
          <a:ext cx="1320132" cy="69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MA" sz="2000">
              <a:latin typeface="Times New Roman" panose="02020603050405020304" pitchFamily="18" charset="0"/>
              <a:cs typeface="Times New Roman" panose="02020603050405020304" pitchFamily="18" charset="0"/>
            </a:rPr>
            <a:t>Sales Channel</a:t>
          </a:r>
        </a:p>
      </xdr:txBody>
    </xdr:sp>
    <xdr:clientData/>
  </xdr:twoCellAnchor>
  <xdr:twoCellAnchor>
    <xdr:from>
      <xdr:col>1</xdr:col>
      <xdr:colOff>405167</xdr:colOff>
      <xdr:row>26</xdr:row>
      <xdr:rowOff>96152</xdr:rowOff>
    </xdr:from>
    <xdr:to>
      <xdr:col>3</xdr:col>
      <xdr:colOff>187930</xdr:colOff>
      <xdr:row>28</xdr:row>
      <xdr:rowOff>133684</xdr:rowOff>
    </xdr:to>
    <xdr:sp macro="" textlink="">
      <xdr:nvSpPr>
        <xdr:cNvPr id="61" name="TextBox 60">
          <a:extLst>
            <a:ext uri="{FF2B5EF4-FFF2-40B4-BE49-F238E27FC236}">
              <a16:creationId xmlns:a16="http://schemas.microsoft.com/office/drawing/2014/main" id="{9AB75D97-5F61-49F2-BB9E-E4C637615538}"/>
            </a:ext>
          </a:extLst>
        </xdr:cNvPr>
        <xdr:cNvSpPr txBox="1"/>
      </xdr:nvSpPr>
      <xdr:spPr>
        <a:xfrm>
          <a:off x="1173851" y="4875363"/>
          <a:ext cx="1320132"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fr-MA" sz="2400" b="1">
              <a:solidFill>
                <a:schemeClr val="accent6">
                  <a:lumMod val="50000"/>
                </a:schemeClr>
              </a:solidFill>
              <a:latin typeface="Times New Roman" panose="02020603050405020304" pitchFamily="18" charset="0"/>
              <a:ea typeface="+mn-ea"/>
              <a:cs typeface="Times New Roman" panose="02020603050405020304" pitchFamily="18" charset="0"/>
            </a:rPr>
            <a:t>Retail</a:t>
          </a:r>
        </a:p>
      </xdr:txBody>
    </xdr:sp>
    <xdr:clientData/>
  </xdr:twoCellAnchor>
  <xdr:twoCellAnchor>
    <xdr:from>
      <xdr:col>1</xdr:col>
      <xdr:colOff>438589</xdr:colOff>
      <xdr:row>28</xdr:row>
      <xdr:rowOff>62732</xdr:rowOff>
    </xdr:from>
    <xdr:to>
      <xdr:col>3</xdr:col>
      <xdr:colOff>221352</xdr:colOff>
      <xdr:row>30</xdr:row>
      <xdr:rowOff>100263</xdr:rowOff>
    </xdr:to>
    <xdr:sp macro="" textlink="">
      <xdr:nvSpPr>
        <xdr:cNvPr id="62" name="TextBox 61">
          <a:extLst>
            <a:ext uri="{FF2B5EF4-FFF2-40B4-BE49-F238E27FC236}">
              <a16:creationId xmlns:a16="http://schemas.microsoft.com/office/drawing/2014/main" id="{EE0DBAFC-2596-49D0-897C-0B7D0E2A49F1}"/>
            </a:ext>
          </a:extLst>
        </xdr:cNvPr>
        <xdr:cNvSpPr txBox="1"/>
      </xdr:nvSpPr>
      <xdr:spPr>
        <a:xfrm>
          <a:off x="1207273" y="5209574"/>
          <a:ext cx="1320132"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MA" sz="2400" b="1">
              <a:solidFill>
                <a:schemeClr val="accent6">
                  <a:lumMod val="50000"/>
                </a:schemeClr>
              </a:solidFill>
              <a:latin typeface="Times New Roman" panose="02020603050405020304" pitchFamily="18" charset="0"/>
              <a:cs typeface="Times New Roman" panose="02020603050405020304" pitchFamily="18" charset="0"/>
            </a:rPr>
            <a:t>Online</a:t>
          </a:r>
        </a:p>
      </xdr:txBody>
    </xdr:sp>
    <xdr:clientData/>
  </xdr:twoCellAnchor>
  <xdr:twoCellAnchor>
    <xdr:from>
      <xdr:col>1</xdr:col>
      <xdr:colOff>507436</xdr:colOff>
      <xdr:row>30</xdr:row>
      <xdr:rowOff>48027</xdr:rowOff>
    </xdr:from>
    <xdr:to>
      <xdr:col>3</xdr:col>
      <xdr:colOff>668420</xdr:colOff>
      <xdr:row>32</xdr:row>
      <xdr:rowOff>85559</xdr:rowOff>
    </xdr:to>
    <xdr:sp macro="" textlink="">
      <xdr:nvSpPr>
        <xdr:cNvPr id="63" name="TextBox 62">
          <a:extLst>
            <a:ext uri="{FF2B5EF4-FFF2-40B4-BE49-F238E27FC236}">
              <a16:creationId xmlns:a16="http://schemas.microsoft.com/office/drawing/2014/main" id="{D4E1F4DB-C2E9-4695-BF32-A6D8EB1F0BF0}"/>
            </a:ext>
          </a:extLst>
        </xdr:cNvPr>
        <xdr:cNvSpPr txBox="1"/>
      </xdr:nvSpPr>
      <xdr:spPr>
        <a:xfrm>
          <a:off x="1276120" y="5562501"/>
          <a:ext cx="1698353"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MA" sz="2400" b="1">
              <a:solidFill>
                <a:schemeClr val="accent6">
                  <a:lumMod val="50000"/>
                </a:schemeClr>
              </a:solidFill>
              <a:latin typeface="Times New Roman" panose="02020603050405020304" pitchFamily="18" charset="0"/>
              <a:cs typeface="Times New Roman" panose="02020603050405020304" pitchFamily="18" charset="0"/>
            </a:rPr>
            <a:t>Distributor</a:t>
          </a:r>
        </a:p>
      </xdr:txBody>
    </xdr:sp>
    <xdr:clientData/>
  </xdr:twoCellAnchor>
  <xdr:twoCellAnchor>
    <xdr:from>
      <xdr:col>3</xdr:col>
      <xdr:colOff>739378</xdr:colOff>
      <xdr:row>26</xdr:row>
      <xdr:rowOff>162995</xdr:rowOff>
    </xdr:from>
    <xdr:to>
      <xdr:col>5</xdr:col>
      <xdr:colOff>421879</xdr:colOff>
      <xdr:row>28</xdr:row>
      <xdr:rowOff>129574</xdr:rowOff>
    </xdr:to>
    <xdr:sp macro="" textlink="Calculations!AF11">
      <xdr:nvSpPr>
        <xdr:cNvPr id="64" name="TextBox 63">
          <a:extLst>
            <a:ext uri="{FF2B5EF4-FFF2-40B4-BE49-F238E27FC236}">
              <a16:creationId xmlns:a16="http://schemas.microsoft.com/office/drawing/2014/main" id="{D23B8F8C-9D42-4D37-8062-2E0DC3C5E8BB}"/>
            </a:ext>
          </a:extLst>
        </xdr:cNvPr>
        <xdr:cNvSpPr txBox="1"/>
      </xdr:nvSpPr>
      <xdr:spPr>
        <a:xfrm>
          <a:off x="3045431" y="4942206"/>
          <a:ext cx="1219869" cy="334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3F4BEA2D-4CFC-4483-BBC8-6DA6B476CDF0}" type="TxLink">
            <a:rPr lang="en-US" sz="2400" b="1" i="0" u="none" strike="noStrike">
              <a:solidFill>
                <a:srgbClr val="000000"/>
              </a:solidFill>
              <a:latin typeface="Times New Roman" panose="02020603050405020304" pitchFamily="18" charset="0"/>
              <a:ea typeface="+mn-ea"/>
              <a:cs typeface="Times New Roman" panose="02020603050405020304" pitchFamily="18" charset="0"/>
            </a:rPr>
            <a:pPr marL="0" indent="0" algn="ctr"/>
            <a:t>2</a:t>
          </a:fld>
          <a:endParaRPr lang="en-US" sz="2400" b="1" i="0" u="none" strike="noStrike">
            <a:solidFill>
              <a:srgbClr val="000000"/>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3</xdr:col>
      <xdr:colOff>741382</xdr:colOff>
      <xdr:row>28</xdr:row>
      <xdr:rowOff>165000</xdr:rowOff>
    </xdr:from>
    <xdr:to>
      <xdr:col>5</xdr:col>
      <xdr:colOff>423883</xdr:colOff>
      <xdr:row>30</xdr:row>
      <xdr:rowOff>131578</xdr:rowOff>
    </xdr:to>
    <xdr:sp macro="" textlink="Calculations!AG11">
      <xdr:nvSpPr>
        <xdr:cNvPr id="65" name="TextBox 64">
          <a:extLst>
            <a:ext uri="{FF2B5EF4-FFF2-40B4-BE49-F238E27FC236}">
              <a16:creationId xmlns:a16="http://schemas.microsoft.com/office/drawing/2014/main" id="{1110C8E2-7440-4238-B2E2-712B5440BD02}"/>
            </a:ext>
          </a:extLst>
        </xdr:cNvPr>
        <xdr:cNvSpPr txBox="1"/>
      </xdr:nvSpPr>
      <xdr:spPr>
        <a:xfrm>
          <a:off x="3047435" y="5311842"/>
          <a:ext cx="1219869" cy="334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CB1412BE-8BBF-489A-A468-BBB875F8DF83}" type="TxLink">
            <a:rPr lang="en-US" sz="2400" b="1" i="0" u="none" strike="noStrike">
              <a:solidFill>
                <a:srgbClr val="000000"/>
              </a:solidFill>
              <a:latin typeface="Times New Roman" panose="02020603050405020304" pitchFamily="18" charset="0"/>
              <a:ea typeface="+mn-ea"/>
              <a:cs typeface="Times New Roman" panose="02020603050405020304" pitchFamily="18" charset="0"/>
            </a:rPr>
            <a:pPr marL="0" indent="0" algn="ctr"/>
            <a:t>3</a:t>
          </a:fld>
          <a:endParaRPr lang="en-US" sz="5400" b="1" i="0" u="none" strike="noStrike">
            <a:solidFill>
              <a:srgbClr val="000000"/>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3</xdr:col>
      <xdr:colOff>693257</xdr:colOff>
      <xdr:row>30</xdr:row>
      <xdr:rowOff>167005</xdr:rowOff>
    </xdr:from>
    <xdr:to>
      <xdr:col>5</xdr:col>
      <xdr:colOff>375758</xdr:colOff>
      <xdr:row>32</xdr:row>
      <xdr:rowOff>133584</xdr:rowOff>
    </xdr:to>
    <xdr:sp macro="" textlink="Calculations!AH11">
      <xdr:nvSpPr>
        <xdr:cNvPr id="66" name="TextBox 65">
          <a:extLst>
            <a:ext uri="{FF2B5EF4-FFF2-40B4-BE49-F238E27FC236}">
              <a16:creationId xmlns:a16="http://schemas.microsoft.com/office/drawing/2014/main" id="{029633A9-E622-4FAC-B857-4388D1757E01}"/>
            </a:ext>
          </a:extLst>
        </xdr:cNvPr>
        <xdr:cNvSpPr txBox="1"/>
      </xdr:nvSpPr>
      <xdr:spPr>
        <a:xfrm>
          <a:off x="2999310" y="5681479"/>
          <a:ext cx="1219869" cy="334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7FF4324D-3419-482E-AF1B-87753D1D5433}" type="TxLink">
            <a:rPr lang="en-US" sz="2400" b="1" i="0" u="none" strike="noStrike">
              <a:solidFill>
                <a:srgbClr val="000000"/>
              </a:solidFill>
              <a:latin typeface="Times New Roman" panose="02020603050405020304" pitchFamily="18" charset="0"/>
              <a:ea typeface="+mn-ea"/>
              <a:cs typeface="Times New Roman" panose="02020603050405020304" pitchFamily="18" charset="0"/>
            </a:rPr>
            <a:pPr marL="0" indent="0" algn="ctr"/>
            <a:t>4</a:t>
          </a:fld>
          <a:endParaRPr lang="en-US" sz="5400" b="1" i="0" u="none" strike="noStrike">
            <a:solidFill>
              <a:srgbClr val="000000"/>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57208</xdr:colOff>
      <xdr:row>37</xdr:row>
      <xdr:rowOff>83428</xdr:rowOff>
    </xdr:from>
    <xdr:to>
      <xdr:col>1</xdr:col>
      <xdr:colOff>608656</xdr:colOff>
      <xdr:row>41</xdr:row>
      <xdr:rowOff>41055</xdr:rowOff>
    </xdr:to>
    <xdr:sp macro="" textlink="">
      <xdr:nvSpPr>
        <xdr:cNvPr id="68" name="TextBox 67">
          <a:extLst>
            <a:ext uri="{FF2B5EF4-FFF2-40B4-BE49-F238E27FC236}">
              <a16:creationId xmlns:a16="http://schemas.microsoft.com/office/drawing/2014/main" id="{CC8191FA-16E7-41F0-B979-711DCED6D681}"/>
            </a:ext>
          </a:extLst>
        </xdr:cNvPr>
        <xdr:cNvSpPr txBox="1"/>
      </xdr:nvSpPr>
      <xdr:spPr>
        <a:xfrm>
          <a:off x="57208" y="6884612"/>
          <a:ext cx="1320132" cy="69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MA" sz="2000">
              <a:latin typeface="Times New Roman" panose="02020603050405020304" pitchFamily="18" charset="0"/>
              <a:cs typeface="Times New Roman" panose="02020603050405020304" pitchFamily="18" charset="0"/>
            </a:rPr>
            <a:t>Dynamic Filters</a:t>
          </a:r>
        </a:p>
      </xdr:txBody>
    </xdr:sp>
    <xdr:clientData/>
  </xdr:twoCellAnchor>
  <xdr:twoCellAnchor>
    <xdr:from>
      <xdr:col>1</xdr:col>
      <xdr:colOff>374707</xdr:colOff>
      <xdr:row>36</xdr:row>
      <xdr:rowOff>16586</xdr:rowOff>
    </xdr:from>
    <xdr:to>
      <xdr:col>3</xdr:col>
      <xdr:colOff>534736</xdr:colOff>
      <xdr:row>38</xdr:row>
      <xdr:rowOff>54117</xdr:rowOff>
    </xdr:to>
    <xdr:sp macro="" textlink="">
      <xdr:nvSpPr>
        <xdr:cNvPr id="69" name="TextBox 68">
          <a:extLst>
            <a:ext uri="{FF2B5EF4-FFF2-40B4-BE49-F238E27FC236}">
              <a16:creationId xmlns:a16="http://schemas.microsoft.com/office/drawing/2014/main" id="{25297A0B-7D10-4BD8-983B-3BE1076654EA}"/>
            </a:ext>
          </a:extLst>
        </xdr:cNvPr>
        <xdr:cNvSpPr txBox="1"/>
      </xdr:nvSpPr>
      <xdr:spPr>
        <a:xfrm>
          <a:off x="1143391" y="6633954"/>
          <a:ext cx="1697398"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MA" sz="2400" b="1">
              <a:solidFill>
                <a:schemeClr val="accent6">
                  <a:lumMod val="50000"/>
                </a:schemeClr>
              </a:solidFill>
              <a:latin typeface="Times New Roman" panose="02020603050405020304" pitchFamily="18" charset="0"/>
              <a:cs typeface="Times New Roman" panose="02020603050405020304" pitchFamily="18" charset="0"/>
            </a:rPr>
            <a:t>Paid Order</a:t>
          </a:r>
        </a:p>
      </xdr:txBody>
    </xdr:sp>
    <xdr:clientData/>
  </xdr:twoCellAnchor>
  <xdr:twoCellAnchor>
    <xdr:from>
      <xdr:col>1</xdr:col>
      <xdr:colOff>350921</xdr:colOff>
      <xdr:row>39</xdr:row>
      <xdr:rowOff>100263</xdr:rowOff>
    </xdr:from>
    <xdr:to>
      <xdr:col>4</xdr:col>
      <xdr:colOff>150394</xdr:colOff>
      <xdr:row>42</xdr:row>
      <xdr:rowOff>16712</xdr:rowOff>
    </xdr:to>
    <xdr:sp macro="" textlink="">
      <xdr:nvSpPr>
        <xdr:cNvPr id="70" name="TextBox 69">
          <a:extLst>
            <a:ext uri="{FF2B5EF4-FFF2-40B4-BE49-F238E27FC236}">
              <a16:creationId xmlns:a16="http://schemas.microsoft.com/office/drawing/2014/main" id="{A54EFEFB-DEE6-49A3-A89C-F57663C4721F}"/>
            </a:ext>
          </a:extLst>
        </xdr:cNvPr>
        <xdr:cNvSpPr txBox="1"/>
      </xdr:nvSpPr>
      <xdr:spPr>
        <a:xfrm>
          <a:off x="1119605" y="7269079"/>
          <a:ext cx="2105526" cy="467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MA" sz="2400" b="1">
              <a:solidFill>
                <a:schemeClr val="accent6">
                  <a:lumMod val="50000"/>
                </a:schemeClr>
              </a:solidFill>
              <a:latin typeface="Times New Roman" panose="02020603050405020304" pitchFamily="18" charset="0"/>
              <a:cs typeface="Times New Roman" panose="02020603050405020304" pitchFamily="18" charset="0"/>
            </a:rPr>
            <a:t>Unpaid Order</a:t>
          </a:r>
        </a:p>
      </xdr:txBody>
    </xdr:sp>
    <xdr:clientData/>
  </xdr:twoCellAnchor>
  <xdr:twoCellAnchor>
    <xdr:from>
      <xdr:col>3</xdr:col>
      <xdr:colOff>725629</xdr:colOff>
      <xdr:row>36</xdr:row>
      <xdr:rowOff>83428</xdr:rowOff>
    </xdr:from>
    <xdr:to>
      <xdr:col>5</xdr:col>
      <xdr:colOff>408130</xdr:colOff>
      <xdr:row>38</xdr:row>
      <xdr:rowOff>50006</xdr:rowOff>
    </xdr:to>
    <xdr:sp macro="" textlink="Calculations!AK11">
      <xdr:nvSpPr>
        <xdr:cNvPr id="71" name="TextBox 70">
          <a:extLst>
            <a:ext uri="{FF2B5EF4-FFF2-40B4-BE49-F238E27FC236}">
              <a16:creationId xmlns:a16="http://schemas.microsoft.com/office/drawing/2014/main" id="{072CC6E1-434B-4359-8FAB-6B364E38BB8C}"/>
            </a:ext>
          </a:extLst>
        </xdr:cNvPr>
        <xdr:cNvSpPr txBox="1"/>
      </xdr:nvSpPr>
      <xdr:spPr>
        <a:xfrm>
          <a:off x="3031682" y="6700796"/>
          <a:ext cx="1219869" cy="334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F11BD768-8F7A-45A5-86DD-0460F136DC0D}" type="TxLink">
            <a:rPr lang="en-US" sz="2400" b="1" i="0" u="none" strike="noStrike">
              <a:solidFill>
                <a:srgbClr val="000000"/>
              </a:solidFill>
              <a:latin typeface="Times New Roman" panose="02020603050405020304" pitchFamily="18" charset="0"/>
              <a:ea typeface="+mn-ea"/>
              <a:cs typeface="Times New Roman" panose="02020603050405020304" pitchFamily="18" charset="0"/>
            </a:rPr>
            <a:pPr marL="0" indent="0" algn="ctr"/>
            <a:t>6</a:t>
          </a:fld>
          <a:endParaRPr lang="en-US" sz="4800" b="1" i="0" u="none" strike="noStrike">
            <a:solidFill>
              <a:srgbClr val="000000"/>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4</xdr:col>
      <xdr:colOff>7077</xdr:colOff>
      <xdr:row>39</xdr:row>
      <xdr:rowOff>183691</xdr:rowOff>
    </xdr:from>
    <xdr:to>
      <xdr:col>5</xdr:col>
      <xdr:colOff>458262</xdr:colOff>
      <xdr:row>41</xdr:row>
      <xdr:rowOff>150270</xdr:rowOff>
    </xdr:to>
    <xdr:sp macro="" textlink="Calculations!AL11">
      <xdr:nvSpPr>
        <xdr:cNvPr id="72" name="TextBox 71">
          <a:extLst>
            <a:ext uri="{FF2B5EF4-FFF2-40B4-BE49-F238E27FC236}">
              <a16:creationId xmlns:a16="http://schemas.microsoft.com/office/drawing/2014/main" id="{2D9D13DA-BE9A-4BDD-BA31-3149B98E8377}"/>
            </a:ext>
          </a:extLst>
        </xdr:cNvPr>
        <xdr:cNvSpPr txBox="1"/>
      </xdr:nvSpPr>
      <xdr:spPr>
        <a:xfrm>
          <a:off x="3081814" y="7352507"/>
          <a:ext cx="1219869" cy="334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380B90F0-2D56-4D18-A4B1-70AB83ABAA27}" type="TxLink">
            <a:rPr lang="en-US" sz="2400" b="1" i="0" u="none" strike="noStrike">
              <a:solidFill>
                <a:srgbClr val="000000"/>
              </a:solidFill>
              <a:latin typeface="Times New Roman" panose="02020603050405020304" pitchFamily="18" charset="0"/>
              <a:ea typeface="+mn-ea"/>
              <a:cs typeface="Times New Roman" panose="02020603050405020304" pitchFamily="18" charset="0"/>
            </a:rPr>
            <a:pPr marL="0" indent="0" algn="ctr"/>
            <a:t>3</a:t>
          </a:fld>
          <a:endParaRPr lang="en-US" sz="8800" b="1" i="0" u="none" strike="noStrike">
            <a:solidFill>
              <a:srgbClr val="000000"/>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11</xdr:col>
      <xdr:colOff>34428</xdr:colOff>
      <xdr:row>42</xdr:row>
      <xdr:rowOff>28085</xdr:rowOff>
    </xdr:from>
    <xdr:to>
      <xdr:col>21</xdr:col>
      <xdr:colOff>5435</xdr:colOff>
      <xdr:row>53</xdr:row>
      <xdr:rowOff>108417</xdr:rowOff>
    </xdr:to>
    <xdr:graphicFrame macro="">
      <xdr:nvGraphicFramePr>
        <xdr:cNvPr id="73" name="Chart 72">
          <a:extLst>
            <a:ext uri="{FF2B5EF4-FFF2-40B4-BE49-F238E27FC236}">
              <a16:creationId xmlns:a16="http://schemas.microsoft.com/office/drawing/2014/main" id="{A7F06FC2-E3F9-4C69-BF91-608F5AE7B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159156</xdr:colOff>
      <xdr:row>1</xdr:row>
      <xdr:rowOff>183782</xdr:rowOff>
    </xdr:from>
    <xdr:to>
      <xdr:col>10</xdr:col>
      <xdr:colOff>145927</xdr:colOff>
      <xdr:row>5</xdr:row>
      <xdr:rowOff>66454</xdr:rowOff>
    </xdr:to>
    <xdr:sp macro="" textlink="">
      <xdr:nvSpPr>
        <xdr:cNvPr id="74" name="TextBox 73">
          <a:extLst>
            <a:ext uri="{FF2B5EF4-FFF2-40B4-BE49-F238E27FC236}">
              <a16:creationId xmlns:a16="http://schemas.microsoft.com/office/drawing/2014/main" id="{4CE5CFBA-D0D3-4EBE-B00C-D086AED02C0A}"/>
            </a:ext>
          </a:extLst>
        </xdr:cNvPr>
        <xdr:cNvSpPr txBox="1"/>
      </xdr:nvSpPr>
      <xdr:spPr>
        <a:xfrm>
          <a:off x="5431133" y="383142"/>
          <a:ext cx="2246189" cy="680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MA" sz="2400" b="1">
              <a:solidFill>
                <a:srgbClr val="916E6E"/>
              </a:solidFill>
              <a:latin typeface="Times New Roman" panose="02020603050405020304" pitchFamily="18" charset="0"/>
              <a:cs typeface="Times New Roman" panose="02020603050405020304" pitchFamily="18" charset="0"/>
            </a:rPr>
            <a:t>Net Cash Flow</a:t>
          </a:r>
        </a:p>
      </xdr:txBody>
    </xdr:sp>
    <xdr:clientData/>
  </xdr:twoCellAnchor>
  <xdr:twoCellAnchor>
    <xdr:from>
      <xdr:col>7</xdr:col>
      <xdr:colOff>357175</xdr:colOff>
      <xdr:row>5</xdr:row>
      <xdr:rowOff>123755</xdr:rowOff>
    </xdr:from>
    <xdr:to>
      <xdr:col>9</xdr:col>
      <xdr:colOff>489467</xdr:colOff>
      <xdr:row>8</xdr:row>
      <xdr:rowOff>104705</xdr:rowOff>
    </xdr:to>
    <xdr:sp macro="" textlink="Calculations!W13">
      <xdr:nvSpPr>
        <xdr:cNvPr id="75" name="TextBox 74">
          <a:extLst>
            <a:ext uri="{FF2B5EF4-FFF2-40B4-BE49-F238E27FC236}">
              <a16:creationId xmlns:a16="http://schemas.microsoft.com/office/drawing/2014/main" id="{F8AAFA19-E541-49DB-BBF2-9446B9F662C2}"/>
            </a:ext>
          </a:extLst>
        </xdr:cNvPr>
        <xdr:cNvSpPr txBox="1"/>
      </xdr:nvSpPr>
      <xdr:spPr>
        <a:xfrm>
          <a:off x="5691175" y="1076255"/>
          <a:ext cx="1656292"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23CFA3CF-0E02-41BD-9A29-6F1D140D1F10}" type="TxLink">
            <a:rPr lang="en-US" sz="2400" b="1" i="0" u="none" strike="noStrike">
              <a:solidFill>
                <a:srgbClr val="000000"/>
              </a:solidFill>
              <a:latin typeface="Times New Roman" panose="02020603050405020304" pitchFamily="18" charset="0"/>
              <a:ea typeface="+mn-ea"/>
              <a:cs typeface="Times New Roman" panose="02020603050405020304" pitchFamily="18" charset="0"/>
            </a:rPr>
            <a:pPr marL="0" indent="0" algn="ctr"/>
            <a:t>$17.811,00</a:t>
          </a:fld>
          <a:endParaRPr lang="en-US" sz="2400" b="1" i="0" u="none" strike="noStrike">
            <a:solidFill>
              <a:srgbClr val="000000"/>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17</xdr:col>
      <xdr:colOff>476966</xdr:colOff>
      <xdr:row>2</xdr:row>
      <xdr:rowOff>0</xdr:rowOff>
    </xdr:from>
    <xdr:to>
      <xdr:col>20</xdr:col>
      <xdr:colOff>463737</xdr:colOff>
      <xdr:row>5</xdr:row>
      <xdr:rowOff>72366</xdr:rowOff>
    </xdr:to>
    <xdr:sp macro="" textlink="">
      <xdr:nvSpPr>
        <xdr:cNvPr id="76" name="TextBox 75">
          <a:extLst>
            <a:ext uri="{FF2B5EF4-FFF2-40B4-BE49-F238E27FC236}">
              <a16:creationId xmlns:a16="http://schemas.microsoft.com/office/drawing/2014/main" id="{A90418FA-288B-4D34-802C-2FCD5EA0A979}"/>
            </a:ext>
          </a:extLst>
        </xdr:cNvPr>
        <xdr:cNvSpPr txBox="1"/>
      </xdr:nvSpPr>
      <xdr:spPr>
        <a:xfrm>
          <a:off x="13280338" y="398721"/>
          <a:ext cx="2246190" cy="670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MA" sz="2400" b="1">
              <a:solidFill>
                <a:srgbClr val="916E6E"/>
              </a:solidFill>
              <a:latin typeface="Times New Roman" panose="02020603050405020304" pitchFamily="18" charset="0"/>
              <a:cs typeface="Times New Roman" panose="02020603050405020304" pitchFamily="18" charset="0"/>
            </a:rPr>
            <a:t>Returned Sales</a:t>
          </a:r>
        </a:p>
      </xdr:txBody>
    </xdr:sp>
    <xdr:clientData/>
  </xdr:twoCellAnchor>
  <xdr:twoCellAnchor>
    <xdr:from>
      <xdr:col>18</xdr:col>
      <xdr:colOff>7216</xdr:colOff>
      <xdr:row>5</xdr:row>
      <xdr:rowOff>113698</xdr:rowOff>
    </xdr:from>
    <xdr:to>
      <xdr:col>18</xdr:col>
      <xdr:colOff>705716</xdr:colOff>
      <xdr:row>8</xdr:row>
      <xdr:rowOff>94648</xdr:rowOff>
    </xdr:to>
    <xdr:sp macro="" textlink="Calculations!AO8">
      <xdr:nvSpPr>
        <xdr:cNvPr id="77" name="TextBox 76">
          <a:extLst>
            <a:ext uri="{FF2B5EF4-FFF2-40B4-BE49-F238E27FC236}">
              <a16:creationId xmlns:a16="http://schemas.microsoft.com/office/drawing/2014/main" id="{CCE2CD9F-09DA-463E-93ED-B37D011BADC5}"/>
            </a:ext>
          </a:extLst>
        </xdr:cNvPr>
        <xdr:cNvSpPr txBox="1"/>
      </xdr:nvSpPr>
      <xdr:spPr>
        <a:xfrm>
          <a:off x="13723216" y="1066198"/>
          <a:ext cx="6985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3D5DB392-505C-444B-BD6D-D63195AD13AF}" type="TxLink">
            <a:rPr lang="en-US" sz="2400" b="1" i="0" u="none" strike="noStrike">
              <a:solidFill>
                <a:srgbClr val="000000"/>
              </a:solidFill>
              <a:latin typeface="Times New Roman" panose="02020603050405020304" pitchFamily="18" charset="0"/>
              <a:ea typeface="+mn-ea"/>
              <a:cs typeface="Times New Roman" panose="02020603050405020304" pitchFamily="18" charset="0"/>
            </a:rPr>
            <a:pPr marL="0" indent="0" algn="ctr"/>
            <a:t>0</a:t>
          </a:fld>
          <a:endParaRPr lang="en-US" sz="2400" b="1" i="0" u="none" strike="noStrike">
            <a:solidFill>
              <a:srgbClr val="000000"/>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18</xdr:col>
      <xdr:colOff>264643</xdr:colOff>
      <xdr:row>5</xdr:row>
      <xdr:rowOff>122438</xdr:rowOff>
    </xdr:from>
    <xdr:to>
      <xdr:col>20</xdr:col>
      <xdr:colOff>396934</xdr:colOff>
      <xdr:row>8</xdr:row>
      <xdr:rowOff>98096</xdr:rowOff>
    </xdr:to>
    <xdr:sp macro="" textlink="">
      <xdr:nvSpPr>
        <xdr:cNvPr id="78" name="TextBox 77">
          <a:extLst>
            <a:ext uri="{FF2B5EF4-FFF2-40B4-BE49-F238E27FC236}">
              <a16:creationId xmlns:a16="http://schemas.microsoft.com/office/drawing/2014/main" id="{D63AFB26-C73A-41FB-8144-D0CF63855EB8}"/>
            </a:ext>
          </a:extLst>
        </xdr:cNvPr>
        <xdr:cNvSpPr txBox="1"/>
      </xdr:nvSpPr>
      <xdr:spPr>
        <a:xfrm>
          <a:off x="13980643" y="1074938"/>
          <a:ext cx="1656291" cy="547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2400" b="1" i="0" u="none" strike="noStrike">
              <a:solidFill>
                <a:srgbClr val="000000"/>
              </a:solidFill>
              <a:latin typeface="Times New Roman" panose="02020603050405020304" pitchFamily="18" charset="0"/>
              <a:ea typeface="+mn-ea"/>
              <a:cs typeface="Times New Roman" panose="02020603050405020304" pitchFamily="18" charset="0"/>
            </a:rPr>
            <a:t>Sale</a:t>
          </a:r>
        </a:p>
      </xdr:txBody>
    </xdr:sp>
    <xdr:clientData/>
  </xdr:twoCellAnchor>
  <xdr:twoCellAnchor>
    <xdr:from>
      <xdr:col>23</xdr:col>
      <xdr:colOff>59803</xdr:colOff>
      <xdr:row>2</xdr:row>
      <xdr:rowOff>25415</xdr:rowOff>
    </xdr:from>
    <xdr:to>
      <xdr:col>26</xdr:col>
      <xdr:colOff>46574</xdr:colOff>
      <xdr:row>5</xdr:row>
      <xdr:rowOff>66453</xdr:rowOff>
    </xdr:to>
    <xdr:sp macro="" textlink="">
      <xdr:nvSpPr>
        <xdr:cNvPr id="79" name="TextBox 78">
          <a:extLst>
            <a:ext uri="{FF2B5EF4-FFF2-40B4-BE49-F238E27FC236}">
              <a16:creationId xmlns:a16="http://schemas.microsoft.com/office/drawing/2014/main" id="{1A09ADB9-6796-4B87-B5A0-607398A3849C}"/>
            </a:ext>
          </a:extLst>
        </xdr:cNvPr>
        <xdr:cNvSpPr txBox="1"/>
      </xdr:nvSpPr>
      <xdr:spPr>
        <a:xfrm>
          <a:off x="17382012" y="424136"/>
          <a:ext cx="2246190" cy="639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MA" sz="2400" b="1">
              <a:solidFill>
                <a:srgbClr val="916E6E"/>
              </a:solidFill>
              <a:latin typeface="Times New Roman" panose="02020603050405020304" pitchFamily="18" charset="0"/>
              <a:cs typeface="Times New Roman" panose="02020603050405020304" pitchFamily="18" charset="0"/>
            </a:rPr>
            <a:t>Best Seller</a:t>
          </a:r>
        </a:p>
      </xdr:txBody>
    </xdr:sp>
    <xdr:clientData/>
  </xdr:twoCellAnchor>
  <xdr:twoCellAnchor>
    <xdr:from>
      <xdr:col>6</xdr:col>
      <xdr:colOff>155057</xdr:colOff>
      <xdr:row>12</xdr:row>
      <xdr:rowOff>74959</xdr:rowOff>
    </xdr:from>
    <xdr:to>
      <xdr:col>17</xdr:col>
      <xdr:colOff>420871</xdr:colOff>
      <xdr:row>39</xdr:row>
      <xdr:rowOff>177209</xdr:rowOff>
    </xdr:to>
    <xdr:graphicFrame macro="">
      <xdr:nvGraphicFramePr>
        <xdr:cNvPr id="80" name="Chart 79">
          <a:extLst>
            <a:ext uri="{FF2B5EF4-FFF2-40B4-BE49-F238E27FC236}">
              <a16:creationId xmlns:a16="http://schemas.microsoft.com/office/drawing/2014/main" id="{AE0011B6-A113-4589-BE63-F082080ED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173183</xdr:colOff>
      <xdr:row>2</xdr:row>
      <xdr:rowOff>5613</xdr:rowOff>
    </xdr:from>
    <xdr:to>
      <xdr:col>31</xdr:col>
      <xdr:colOff>486049</xdr:colOff>
      <xdr:row>6</xdr:row>
      <xdr:rowOff>121227</xdr:rowOff>
    </xdr:to>
    <xdr:sp macro="" textlink="">
      <xdr:nvSpPr>
        <xdr:cNvPr id="81" name="TextBox 80">
          <a:extLst>
            <a:ext uri="{FF2B5EF4-FFF2-40B4-BE49-F238E27FC236}">
              <a16:creationId xmlns:a16="http://schemas.microsoft.com/office/drawing/2014/main" id="{09385A13-7BA2-43D4-8458-AF495BA56133}"/>
            </a:ext>
          </a:extLst>
        </xdr:cNvPr>
        <xdr:cNvSpPr txBox="1"/>
      </xdr:nvSpPr>
      <xdr:spPr>
        <a:xfrm>
          <a:off x="21509183" y="386613"/>
          <a:ext cx="2598866" cy="877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MA" sz="2400" b="1">
              <a:solidFill>
                <a:srgbClr val="916E6E"/>
              </a:solidFill>
              <a:latin typeface="Times New Roman" panose="02020603050405020304" pitchFamily="18" charset="0"/>
              <a:cs typeface="Times New Roman" panose="02020603050405020304" pitchFamily="18" charset="0"/>
            </a:rPr>
            <a:t>Highest Sales By Region</a:t>
          </a:r>
        </a:p>
      </xdr:txBody>
    </xdr:sp>
    <xdr:clientData/>
  </xdr:twoCellAnchor>
  <xdr:twoCellAnchor>
    <xdr:from>
      <xdr:col>28</xdr:col>
      <xdr:colOff>256822</xdr:colOff>
      <xdr:row>5</xdr:row>
      <xdr:rowOff>161475</xdr:rowOff>
    </xdr:from>
    <xdr:to>
      <xdr:col>31</xdr:col>
      <xdr:colOff>384658</xdr:colOff>
      <xdr:row>9</xdr:row>
      <xdr:rowOff>153120</xdr:rowOff>
    </xdr:to>
    <xdr:sp macro="" textlink="Calculations!N20">
      <xdr:nvSpPr>
        <xdr:cNvPr id="82" name="TextBox 81">
          <a:extLst>
            <a:ext uri="{FF2B5EF4-FFF2-40B4-BE49-F238E27FC236}">
              <a16:creationId xmlns:a16="http://schemas.microsoft.com/office/drawing/2014/main" id="{B3829B42-F2D1-4F28-9188-F27F8E84226A}"/>
            </a:ext>
          </a:extLst>
        </xdr:cNvPr>
        <xdr:cNvSpPr txBox="1"/>
      </xdr:nvSpPr>
      <xdr:spPr>
        <a:xfrm>
          <a:off x="21592822" y="1113975"/>
          <a:ext cx="2413836" cy="753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35212EAB-A889-48D4-9865-4C3942B257EC}" type="TxLink">
            <a:rPr lang="en-US" sz="2400" b="1" i="0" u="none" strike="noStrike">
              <a:solidFill>
                <a:srgbClr val="000000"/>
              </a:solidFill>
              <a:latin typeface="Times New Roman" panose="02020603050405020304" pitchFamily="18" charset="0"/>
              <a:cs typeface="Times New Roman" panose="02020603050405020304" pitchFamily="18" charset="0"/>
            </a:rPr>
            <a:pPr algn="ctr"/>
            <a:t>Venice</a:t>
          </a:fld>
          <a:endParaRPr lang="fr-MA" sz="3600" b="1">
            <a:latin typeface="Times New Roman" panose="02020603050405020304" pitchFamily="18" charset="0"/>
            <a:cs typeface="Times New Roman" panose="02020603050405020304" pitchFamily="18" charset="0"/>
          </a:endParaRPr>
        </a:p>
      </xdr:txBody>
    </xdr:sp>
    <xdr:clientData/>
  </xdr:twoCellAnchor>
  <xdr:twoCellAnchor>
    <xdr:from>
      <xdr:col>19</xdr:col>
      <xdr:colOff>81064</xdr:colOff>
      <xdr:row>12</xdr:row>
      <xdr:rowOff>162129</xdr:rowOff>
    </xdr:from>
    <xdr:to>
      <xdr:col>33</xdr:col>
      <xdr:colOff>101329</xdr:colOff>
      <xdr:row>38</xdr:row>
      <xdr:rowOff>101331</xdr:rowOff>
    </xdr:to>
    <xdr:graphicFrame macro="">
      <xdr:nvGraphicFramePr>
        <xdr:cNvPr id="83" name="Chart 82">
          <a:extLst>
            <a:ext uri="{FF2B5EF4-FFF2-40B4-BE49-F238E27FC236}">
              <a16:creationId xmlns:a16="http://schemas.microsoft.com/office/drawing/2014/main" id="{DA2A94A1-6702-4B97-A030-05D315B5DB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1.31735E-7</cdr:x>
      <cdr:y>0.65803</cdr:y>
    </cdr:from>
    <cdr:to>
      <cdr:x>0.4773</cdr:x>
      <cdr:y>0.89494</cdr:y>
    </cdr:to>
    <cdr:sp macro="" textlink="">
      <cdr:nvSpPr>
        <cdr:cNvPr id="2" name="TextBox 73">
          <a:extLst xmlns:a="http://schemas.openxmlformats.org/drawingml/2006/main">
            <a:ext uri="{FF2B5EF4-FFF2-40B4-BE49-F238E27FC236}">
              <a16:creationId xmlns:a16="http://schemas.microsoft.com/office/drawing/2014/main" id="{87AAF01B-5784-F096-CE81-CA42A4D775C2}"/>
            </a:ext>
          </a:extLst>
        </cdr:cNvPr>
        <cdr:cNvSpPr txBox="1"/>
      </cdr:nvSpPr>
      <cdr:spPr>
        <a:xfrm xmlns:a="http://schemas.openxmlformats.org/drawingml/2006/main">
          <a:off x="1" y="1431768"/>
          <a:ext cx="3623172" cy="5154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MA" sz="2400" b="1">
              <a:solidFill>
                <a:srgbClr val="916E6E"/>
              </a:solidFill>
              <a:latin typeface="Times New Roman" panose="02020603050405020304" pitchFamily="18" charset="0"/>
              <a:cs typeface="Times New Roman" panose="02020603050405020304" pitchFamily="18" charset="0"/>
            </a:rPr>
            <a:t>SALES</a:t>
          </a:r>
          <a:r>
            <a:rPr lang="fr-MA" sz="2400" b="1" baseline="0">
              <a:solidFill>
                <a:srgbClr val="916E6E"/>
              </a:solidFill>
              <a:latin typeface="Times New Roman" panose="02020603050405020304" pitchFamily="18" charset="0"/>
              <a:cs typeface="Times New Roman" panose="02020603050405020304" pitchFamily="18" charset="0"/>
            </a:rPr>
            <a:t> BY SELLER</a:t>
          </a:r>
          <a:endParaRPr lang="fr-MA" sz="2400" b="1">
            <a:solidFill>
              <a:srgbClr val="916E6E"/>
            </a:solidFill>
            <a:latin typeface="Times New Roman" panose="02020603050405020304" pitchFamily="18" charset="0"/>
            <a:cs typeface="Times New Roman" panose="02020603050405020304" pitchFamily="18"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0.19813</cdr:x>
      <cdr:y>0.019</cdr:y>
    </cdr:from>
    <cdr:to>
      <cdr:x>0.89019</cdr:x>
      <cdr:y>0.14127</cdr:y>
    </cdr:to>
    <cdr:sp macro="" textlink="">
      <cdr:nvSpPr>
        <cdr:cNvPr id="2" name="TextBox 73">
          <a:extLst xmlns:a="http://schemas.openxmlformats.org/drawingml/2006/main">
            <a:ext uri="{FF2B5EF4-FFF2-40B4-BE49-F238E27FC236}">
              <a16:creationId xmlns:a16="http://schemas.microsoft.com/office/drawing/2014/main" id="{4CE5CFBA-D0D3-4EBE-B00C-D086AED02C0A}"/>
            </a:ext>
          </a:extLst>
        </cdr:cNvPr>
        <cdr:cNvSpPr txBox="1"/>
      </cdr:nvSpPr>
      <cdr:spPr>
        <a:xfrm xmlns:a="http://schemas.openxmlformats.org/drawingml/2006/main">
          <a:off x="1723482" y="97263"/>
          <a:ext cx="6020241" cy="6260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MA" sz="2400" b="1">
              <a:solidFill>
                <a:srgbClr val="916E6E"/>
              </a:solidFill>
              <a:latin typeface="Times New Roman" panose="02020603050405020304" pitchFamily="18" charset="0"/>
              <a:cs typeface="Times New Roman" panose="02020603050405020304" pitchFamily="18" charset="0"/>
            </a:rPr>
            <a:t>NET CASH FLOW PER PRODUCT</a:t>
          </a:r>
        </a:p>
      </cdr:txBody>
    </cdr:sp>
  </cdr:relSizeAnchor>
</c:userShapes>
</file>

<file path=xl/drawings/drawing4.xml><?xml version="1.0" encoding="utf-8"?>
<c:userShapes xmlns:c="http://schemas.openxmlformats.org/drawingml/2006/chart">
  <cdr:relSizeAnchor xmlns:cdr="http://schemas.openxmlformats.org/drawingml/2006/chartDrawing">
    <cdr:from>
      <cdr:x>0.29422</cdr:x>
      <cdr:y>0</cdr:y>
    </cdr:from>
    <cdr:to>
      <cdr:x>0.66219</cdr:x>
      <cdr:y>0.13122</cdr:y>
    </cdr:to>
    <cdr:sp macro="" textlink="">
      <cdr:nvSpPr>
        <cdr:cNvPr id="2" name="TextBox 73">
          <a:extLst xmlns:a="http://schemas.openxmlformats.org/drawingml/2006/main">
            <a:ext uri="{FF2B5EF4-FFF2-40B4-BE49-F238E27FC236}">
              <a16:creationId xmlns:a16="http://schemas.microsoft.com/office/drawing/2014/main" id="{4CE5CFBA-D0D3-4EBE-B00C-D086AED02C0A}"/>
            </a:ext>
          </a:extLst>
        </cdr:cNvPr>
        <cdr:cNvSpPr txBox="1"/>
      </cdr:nvSpPr>
      <cdr:spPr>
        <a:xfrm xmlns:a="http://schemas.openxmlformats.org/drawingml/2006/main">
          <a:off x="3163848" y="0"/>
          <a:ext cx="3956917" cy="6260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MA" sz="2400" b="1">
              <a:solidFill>
                <a:srgbClr val="916E6E"/>
              </a:solidFill>
              <a:latin typeface="Times New Roman" panose="02020603050405020304" pitchFamily="18" charset="0"/>
              <a:cs typeface="Times New Roman" panose="02020603050405020304" pitchFamily="18" charset="0"/>
            </a:rPr>
            <a:t>SALES BY PRODUCT</a:t>
          </a:r>
        </a:p>
      </cdr:txBody>
    </cdr:sp>
  </cdr:relSizeAnchor>
</c:userShape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bag type="DXFComplements" extRef="DXFComplementsMapperExtRef">
    <a k="MappedFeaturePropertyBags">
      <bagId>2</bagId>
    </a>
  </bag>
</FeaturePropertyBag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Q_2025" xr10:uid="{0EA0E921-47AC-4D92-987D-5156D79A3F58}" sourceName="Sales Q 2025">
  <extLst>
    <x:ext xmlns:x15="http://schemas.microsoft.com/office/spreadsheetml/2010/11/main" uri="{2F2917AC-EB37-4324-AD4E-5DD8C200BD13}">
      <x15:tableSlicerCache tableId="13"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093FA038-AAA7-4101-BF77-2E765DF4A68A}" sourceName=" Month">
  <extLst>
    <x:ext xmlns:x15="http://schemas.microsoft.com/office/spreadsheetml/2010/11/main" uri="{2F2917AC-EB37-4324-AD4E-5DD8C200BD13}">
      <x15:tableSlicerCache tableId="5"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 Q 2025" xr10:uid="{194D57B4-55F5-4D3C-96D6-E5A17C39A437}" cache="Slicer_Sales_Q_2025" caption="Sales Q 2025" columnCount="4" style="SlicerStyleLight6" rowHeight="257175"/>
  <slicer name=" Month" xr10:uid="{1EE682B5-8567-4D4D-95C1-C4AF7DCB907E}" cache="Slicer_Month" caption=" Month" columnCount="5" style="SlicerStyleLight6"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7B145C-7E41-4614-8668-15A4BD9861BF}" name="Table2" displayName="Table2" ref="E9:R18" totalsRowShown="0">
  <autoFilter ref="E9:R18" xr:uid="{0B7B145C-7E41-4614-8668-15A4BD9861BF}"/>
  <tableColumns count="14">
    <tableColumn id="15" xr3:uid="{2902F1B7-B1F6-456A-8673-92E9A809749A}" name="Month" dataDxfId="13">
      <calculatedColumnFormula>TEXT(F10, "[$-409]mmmm")</calculatedColumnFormula>
    </tableColumn>
    <tableColumn id="1" xr3:uid="{3F123D5A-0372-440B-AA7F-49823B4CCC70}" name="Date" dataDxfId="12"/>
    <tableColumn id="2" xr3:uid="{A7C3393F-75D9-466C-80F2-13695F8C526A}" name="Customer Name"/>
    <tableColumn id="4" xr3:uid="{3BEEC350-85DD-40D6-9222-D57A26BF19F9}" name="Product Name"/>
    <tableColumn id="5" xr3:uid="{33E31697-F878-4C9D-A2E9-ABEF1DA2AB8A}" name="Region"/>
    <tableColumn id="6" xr3:uid="{10533438-30F4-4193-B5E2-4FF37D34EDC6}" name="Sales Person"/>
    <tableColumn id="7" xr3:uid="{2C6AEDCD-EEAE-47BC-9138-A63A961EF9EE}" name="Units Sold" dataDxfId="11"/>
    <tableColumn id="8" xr3:uid="{B6ED7D4D-7DC7-4ADD-886D-F6CB1D5A5CD5}" name="Unit Price" dataDxfId="10"/>
    <tableColumn id="9" xr3:uid="{4CE2285F-766E-46A9-8E51-52AA6E45DF0D}" name="Total Sales" dataDxfId="9">
      <calculatedColumnFormula>IF(Table2[[#This Row],[Returned Sales]] = TRUE, 0, Table2[[#This Row],[Units Sold]] * Table2[[#This Row],[Unit Price]])</calculatedColumnFormula>
    </tableColumn>
    <tableColumn id="10" xr3:uid="{1C64F4DA-D9D7-4C50-92A5-AF352BA485E4}" name="Returned Sales" dataDxfId="8"/>
    <tableColumn id="11" xr3:uid="{9AEB4F6B-078D-4B38-850F-362DD54DF17C}" name="Cost Per Units" dataDxfId="7"/>
    <tableColumn id="12" xr3:uid="{C68E53D9-9A51-449E-9E19-970851A00B36}" name="Total Cost" dataDxfId="6">
      <calculatedColumnFormula>IF(Table2[[#This Row],[Returned Sales]] = TRUE, 0, Table2[[#This Row],[Units Sold]] * Table2[[#This Row],[Cost Per Units]])</calculatedColumnFormula>
    </tableColumn>
    <tableColumn id="13" xr3:uid="{5847963B-B6B2-42B9-8BCD-09E1D3E57AD4}" name="Payement Status"/>
    <tableColumn id="14" xr3:uid="{EEE120A3-0658-45D2-85A5-229DBAFAE3BF}" name="Channel"/>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73F7151-F7DC-4F20-8EC2-737543D296EA}" name="Table8" displayName="Table8" ref="V9:W11" totalsRowShown="0">
  <autoFilter ref="V9:W11" xr:uid="{C73F7151-F7DC-4F20-8EC2-737543D296EA}"/>
  <tableColumns count="2">
    <tableColumn id="1" xr3:uid="{E21156FA-3F85-49C8-AD89-F73576885214}" name="Transaction Type"/>
    <tableColumn id="2" xr3:uid="{2DA803AC-1642-42B7-93CA-52E1F4466D46}" name="Total" totalsRowDxfId="5">
      <calculatedColumnFormula>SUMIFS(Table2[Total Sales],Table2[Total Cost],Table8[[#This Row],[Transaction Type]])</calculatedColumnFormula>
    </tableColumn>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FFEF3DF-AC4D-42AC-AA29-C990638A5B4E}" name="Table9" displayName="Table9" ref="AA8:AC9" totalsRowShown="0">
  <autoFilter ref="AA8:AC9" xr:uid="{7FFEF3DF-AC4D-42AC-AA29-C990638A5B4E}"/>
  <tableColumns count="3">
    <tableColumn id="1" xr3:uid="{6D6482EF-D196-44EF-81B6-45466EEB39F9}" name="Repeat Customers">
      <calculatedColumnFormula array="1">SUM(--(COUNTIF(Table2[Customer Name], Table2[Customer Name])&gt;1))</calculatedColumnFormula>
    </tableColumn>
    <tableColumn id="2" xr3:uid="{697C44DB-459D-4C06-A612-6FEEBB6D883F}" name="New Customers">
      <calculatedColumnFormula array="1">SUM(--(COUNTIF(Table2[Customer Name], Table2[Customer Name])=1))</calculatedColumnFormula>
    </tableColumn>
    <tableColumn id="5" xr3:uid="{EDBFADD5-9409-471B-BB00-3F48B9A42B99}" name="Repeat Rows" dataDxfId="4" dataCellStyle="Percent">
      <calculatedColumnFormula>Table9[[#This Row],[Repeat Customers]]/(Table9[[#This Row],[New Customers]]+Table9[[#This Row],[Repeat Customers]])</calculatedColumnFormula>
    </tableColumn>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4970376-E3F3-4B7B-95E6-72C2441B7D7A}" name="Table10" displayName="Table10" ref="AF8:AH9" totalsRowShown="0">
  <autoFilter ref="AF8:AH9" xr:uid="{24970376-E3F3-4B7B-95E6-72C2441B7D7A}"/>
  <tableColumns count="3">
    <tableColumn id="1" xr3:uid="{44CAFBD5-A27C-4C61-A5F0-40CA3FF53956}" name="Retail">
      <calculatedColumnFormula>COUNTIF(Table2[Channel], "Retail")</calculatedColumnFormula>
    </tableColumn>
    <tableColumn id="3" xr3:uid="{D62F1AA8-C3AE-4F71-B003-F4AB4CC047E5}" name="Online">
      <calculatedColumnFormula>COUNTIF(Table2[Channel], "Online")</calculatedColumnFormula>
    </tableColumn>
    <tableColumn id="2" xr3:uid="{388F93F0-14E9-41C0-AEAA-CB604D40B154}" name="Distributor">
      <calculatedColumnFormula>COUNTIF(Table2[Channel], "Distributor")</calculatedColumnFormula>
    </tableColumn>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1E803E4-F81F-41D7-9DBC-CE3F5F7B9D9F}" name="Table11" displayName="Table11" ref="AK8:AL9" totalsRowShown="0">
  <autoFilter ref="AK8:AL9" xr:uid="{51E803E4-F81F-41D7-9DBC-CE3F5F7B9D9F}"/>
  <tableColumns count="2">
    <tableColumn id="1" xr3:uid="{9DFF72AE-984E-409D-9F57-0C2F10EDEA80}" name="Paid  Orders">
      <calculatedColumnFormula>COUNTIF(Table2[Payement Status], "Paid")</calculatedColumnFormula>
    </tableColumn>
    <tableColumn id="2" xr3:uid="{9DF51E94-947E-4781-A258-8B0E0AA5E9F1}" name="Unpaid Orders">
      <calculatedColumnFormula>COUNTIFS(Table2[Payement Status], "Pending") + COUNTIFS(Table2[Payement Status], "Overdue")</calculatedColumnFormula>
    </tableColumn>
  </tableColumns>
  <tableStyleInfo name="TableStyleLight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3B1F707-9599-44FE-98D8-CAF180D9BC9D}" name="Table5" displayName="Table5" ref="D38:E50" totalsRowShown="0">
  <autoFilter ref="D38:E50" xr:uid="{A3B1F707-9599-44FE-98D8-CAF180D9BC9D}">
    <filterColumn colId="0">
      <filters>
        <filter val="July"/>
      </filters>
    </filterColumn>
  </autoFilter>
  <tableColumns count="2">
    <tableColumn id="1" xr3:uid="{B739DB00-A4BB-4215-B8F8-AC1F0D4A4C5C}" name=" Month"/>
    <tableColumn id="2" xr3:uid="{419BC4CB-EC62-4904-A302-DC6BAA2D664C}" name="Sales this Month" dataDxfId="3">
      <calculatedColumnFormula>SUMIFS(Table2[Total Sales],Table2[Month],Table5[[#This Row],[ Month]])</calculatedColumnFormula>
    </tableColumn>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07844ED-3798-4832-BD52-EB85FC8E6C8F}" name="Table13" displayName="Table13" ref="D54:E58" totalsRowShown="0">
  <autoFilter ref="D54:E58" xr:uid="{307844ED-3798-4832-BD52-EB85FC8E6C8F}">
    <filterColumn colId="0">
      <filters>
        <filter val="Q3"/>
      </filters>
    </filterColumn>
  </autoFilter>
  <tableColumns count="2">
    <tableColumn id="1" xr3:uid="{2AB9B515-6806-46D6-AE34-1137D09F7179}" name="Sales Q 2025" dataDxfId="2"/>
    <tableColumn id="2" xr3:uid="{B068D8F8-A572-4162-8E6E-61240A327C23}" name="Total Sales in Q1" dataDxfId="1"/>
  </tableColumns>
  <tableStyleInfo name="TableStyleLight2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0D5F42B-088F-4F6C-A4EF-523D0AA6CBB7}" name="Table7" displayName="Table7" ref="J8:K17" totalsRowShown="0">
  <autoFilter ref="J8:K17" xr:uid="{50D5F42B-088F-4F6C-A4EF-523D0AA6CBB7}"/>
  <tableColumns count="2">
    <tableColumn id="1" xr3:uid="{FB38A643-AC94-4F34-91FC-A2E1F9FDBC93}" name=" Product Name" dataDxfId="0">
      <calculatedColumnFormula>I9</calculatedColumnFormula>
    </tableColumn>
    <tableColumn id="2" xr3:uid="{F677FCEE-7ED4-417A-8BFF-BD7B50CB9AEE}" name="By Product">
      <calculatedColumnFormula>SUMIFS(Table2[Total Sales],Table2[Product Name],Table7[[#This Row],[ Product Name]])</calculatedColumnFormula>
    </tableColumn>
  </tableColumns>
  <tableStyleInfo name="TableStyleLight2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34C2CBF-52CF-45A6-B18A-025A216B7C0A}" name="Table15" displayName="Table15" ref="N8:O17" totalsRowShown="0">
  <autoFilter ref="N8:O17" xr:uid="{534C2CBF-52CF-45A6-B18A-025A216B7C0A}"/>
  <tableColumns count="2">
    <tableColumn id="1" xr3:uid="{D7B4E1B6-BC82-4F43-8B33-D06065152108}" name="Region">
      <calculatedColumnFormula>M9</calculatedColumnFormula>
    </tableColumn>
    <tableColumn id="2" xr3:uid="{5758F9CC-64B3-46DC-8B78-BB1309F8A4DA}" name="By Region">
      <calculatedColumnFormula>SUMIFS(Table2[Total Sales],Table2[Region],Table15[[#This Row],[Region]])</calculatedColumnFormula>
    </tableColumn>
  </tableColumns>
  <tableStyleInfo name="TableStyleLight2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DE5032A-96FA-40D7-813F-C9E14AC234DD}" name="Table16" displayName="Table16" ref="R9:S16" totalsRowShown="0">
  <autoFilter ref="R9:S16" xr:uid="{3DE5032A-96FA-40D7-813F-C9E14AC234DD}"/>
  <tableColumns count="2">
    <tableColumn id="1" xr3:uid="{F691B28C-E612-4E55-BAC3-29B933E075C3}" name="Seller">
      <calculatedColumnFormula>Q10</calculatedColumnFormula>
    </tableColumn>
    <tableColumn id="2" xr3:uid="{60E8C347-C134-48CD-84C5-E72C9C0EE581}" name="By Sells Person">
      <calculatedColumnFormula>SUMIFS(Table2[Total Sales],Table2[Sales Person],Table16[[#This Row],[Seller]])</calculatedColumnFormula>
    </tableColumn>
  </tableColumns>
  <tableStyleInfo name="TableStyleLight2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A8DBFFC-9439-41DA-AA02-70AC8E63D412}" name="Table19" displayName="Table19" ref="V18:Y27" totalsRowShown="0">
  <autoFilter ref="V18:Y27" xr:uid="{8A8DBFFC-9439-41DA-AA02-70AC8E63D412}"/>
  <tableColumns count="4">
    <tableColumn id="1" xr3:uid="{B49A84D4-59B2-41E6-AED9-532F8DF46626}" name="Product Name">
      <calculatedColumnFormula>U19</calculatedColumnFormula>
    </tableColumn>
    <tableColumn id="2" xr3:uid="{24BE22EC-82BB-4647-8180-0B83206D5DFA}" name="Total Cost">
      <calculatedColumnFormula>SUMIFS(Table2[Total Cost],Table2[Product Name],Table19[[#This Row],[Product Name]])</calculatedColumnFormula>
    </tableColumn>
    <tableColumn id="3" xr3:uid="{7EA20116-62CA-4F5F-AE78-39431DB11A99}" name="Total Sales">
      <calculatedColumnFormula>SUMIFS(Table2[Total Sales],Table2[Product Name],Table19[[#This Row],[Product Name]])</calculatedColumnFormula>
    </tableColumn>
    <tableColumn id="4" xr3:uid="{5222B6A0-59E5-492A-AEE0-35B0B1B39E99}" name="Net Cash Flow">
      <calculatedColumnFormula>Table19[[#This Row],[Total Sales]]-Table19[[#This Row],[Total Cost]]</calculatedColumnFormula>
    </tableColumn>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4499C-7008-4648-9008-17FFE263D31B}">
  <dimension ref="E5:R18"/>
  <sheetViews>
    <sheetView showGridLines="0" topLeftCell="B1" workbookViewId="0">
      <selection activeCell="H22" sqref="H22"/>
    </sheetView>
  </sheetViews>
  <sheetFormatPr defaultRowHeight="15" x14ac:dyDescent="0.25"/>
  <cols>
    <col min="5" max="5" width="10.28515625" bestFit="1" customWidth="1"/>
    <col min="6" max="6" width="22" bestFit="1" customWidth="1"/>
    <col min="7" max="7" width="18.140625" bestFit="1" customWidth="1"/>
    <col min="8" max="8" width="15" bestFit="1" customWidth="1"/>
    <col min="9" max="9" width="23" bestFit="1" customWidth="1"/>
    <col min="10" max="10" width="14.85546875" bestFit="1" customWidth="1"/>
    <col min="11" max="11" width="12.42578125" bestFit="1" customWidth="1"/>
    <col min="12" max="12" width="12.85546875" customWidth="1"/>
    <col min="13" max="13" width="16.85546875" customWidth="1"/>
    <col min="14" max="14" width="17.140625" bestFit="1" customWidth="1"/>
    <col min="15" max="15" width="16.28515625" bestFit="1" customWidth="1"/>
    <col min="16" max="16" width="19.28515625" customWidth="1"/>
    <col min="17" max="17" width="18.5703125" bestFit="1" customWidth="1"/>
    <col min="18" max="18" width="10.85546875" bestFit="1" customWidth="1"/>
  </cols>
  <sheetData>
    <row r="5" spans="5:18" ht="63.75" x14ac:dyDescent="0.25">
      <c r="G5" s="30" t="s">
        <v>54</v>
      </c>
      <c r="H5" s="30"/>
      <c r="I5" s="30"/>
      <c r="J5" s="30"/>
      <c r="K5" s="30"/>
      <c r="L5" s="30"/>
      <c r="M5" s="30"/>
      <c r="N5" s="30"/>
      <c r="O5" s="30"/>
    </row>
    <row r="9" spans="5:18" x14ac:dyDescent="0.25">
      <c r="E9" t="s">
        <v>42</v>
      </c>
      <c r="F9" t="s">
        <v>0</v>
      </c>
      <c r="G9" t="s">
        <v>1</v>
      </c>
      <c r="H9" t="s">
        <v>2</v>
      </c>
      <c r="I9" t="s">
        <v>3</v>
      </c>
      <c r="J9" t="s">
        <v>4</v>
      </c>
      <c r="K9" t="s">
        <v>5</v>
      </c>
      <c r="L9" t="s">
        <v>6</v>
      </c>
      <c r="M9" t="s">
        <v>7</v>
      </c>
      <c r="N9" t="s">
        <v>8</v>
      </c>
      <c r="O9" t="s">
        <v>9</v>
      </c>
      <c r="P9" t="s">
        <v>10</v>
      </c>
      <c r="Q9" t="s">
        <v>12</v>
      </c>
      <c r="R9" t="s">
        <v>11</v>
      </c>
    </row>
    <row r="10" spans="5:18" x14ac:dyDescent="0.25">
      <c r="E10" s="3" t="str">
        <f t="shared" ref="E10:E18" si="0">TEXT(F10, "[$-409]mmmm")</f>
        <v>January</v>
      </c>
      <c r="F10" s="1">
        <v>45658</v>
      </c>
      <c r="G10" t="s">
        <v>86</v>
      </c>
      <c r="H10" t="s">
        <v>83</v>
      </c>
      <c r="I10" t="s">
        <v>90</v>
      </c>
      <c r="J10" t="s">
        <v>55</v>
      </c>
      <c r="K10" s="4">
        <v>12</v>
      </c>
      <c r="L10" s="5">
        <v>60</v>
      </c>
      <c r="M10" s="5">
        <f>IF(Table2[[#This Row],[Returned Sales]] = TRUE, 0, Table2[[#This Row],[Units Sold]] * Table2[[#This Row],[Unit Price]])</f>
        <v>720</v>
      </c>
      <c r="N10" s="6" t="b">
        <v>0</v>
      </c>
      <c r="O10" s="5">
        <v>2</v>
      </c>
      <c r="P10" s="5">
        <f>IF(Table2[[#This Row],[Returned Sales]] = TRUE, 0, Table2[[#This Row],[Units Sold]] * Table2[[#This Row],[Cost Per Units]])</f>
        <v>24</v>
      </c>
      <c r="Q10" t="s">
        <v>14</v>
      </c>
      <c r="R10" t="s">
        <v>16</v>
      </c>
    </row>
    <row r="11" spans="5:18" x14ac:dyDescent="0.25">
      <c r="E11" s="3" t="str">
        <f t="shared" si="0"/>
        <v>February</v>
      </c>
      <c r="F11" s="1">
        <v>45692</v>
      </c>
      <c r="G11" t="s">
        <v>65</v>
      </c>
      <c r="H11" t="s">
        <v>84</v>
      </c>
      <c r="I11" t="s">
        <v>91</v>
      </c>
      <c r="J11" t="s">
        <v>75</v>
      </c>
      <c r="K11" s="4">
        <v>22</v>
      </c>
      <c r="L11" s="5">
        <v>12</v>
      </c>
      <c r="M11" s="5">
        <f>IF(Table2[[#This Row],[Returned Sales]] = TRUE, 0, Table2[[#This Row],[Units Sold]] * Table2[[#This Row],[Unit Price]])</f>
        <v>264</v>
      </c>
      <c r="N11" s="6" t="b">
        <v>0</v>
      </c>
      <c r="O11" s="5">
        <v>2</v>
      </c>
      <c r="P11" s="5">
        <f>IF(Table2[[#This Row],[Returned Sales]] = TRUE, 0, Table2[[#This Row],[Units Sold]] * Table2[[#This Row],[Cost Per Units]])</f>
        <v>44</v>
      </c>
      <c r="Q11" t="s">
        <v>14</v>
      </c>
      <c r="R11" t="s">
        <v>71</v>
      </c>
    </row>
    <row r="12" spans="5:18" x14ac:dyDescent="0.25">
      <c r="E12" s="3" t="str">
        <f t="shared" si="0"/>
        <v>March</v>
      </c>
      <c r="F12" s="1">
        <v>45728</v>
      </c>
      <c r="G12" t="s">
        <v>66</v>
      </c>
      <c r="H12" t="s">
        <v>85</v>
      </c>
      <c r="I12" t="s">
        <v>92</v>
      </c>
      <c r="J12" t="s">
        <v>76</v>
      </c>
      <c r="K12" s="4">
        <v>22</v>
      </c>
      <c r="L12" s="5">
        <v>33</v>
      </c>
      <c r="M12" s="5">
        <f>IF(Table2[[#This Row],[Returned Sales]] = TRUE, 0, Table2[[#This Row],[Units Sold]] * Table2[[#This Row],[Unit Price]])</f>
        <v>726</v>
      </c>
      <c r="N12" s="6" t="b">
        <v>0</v>
      </c>
      <c r="O12" s="5">
        <v>2</v>
      </c>
      <c r="P12" s="5">
        <f>IF(Table2[[#This Row],[Returned Sales]] = TRUE, 0, Table2[[#This Row],[Units Sold]] * Table2[[#This Row],[Cost Per Units]])</f>
        <v>44</v>
      </c>
      <c r="Q12" t="s">
        <v>13</v>
      </c>
      <c r="R12" t="s">
        <v>71</v>
      </c>
    </row>
    <row r="13" spans="5:18" x14ac:dyDescent="0.25">
      <c r="E13" s="3" t="str">
        <f t="shared" si="0"/>
        <v>April</v>
      </c>
      <c r="F13" s="1">
        <v>45750</v>
      </c>
      <c r="G13" t="s">
        <v>67</v>
      </c>
      <c r="H13" t="s">
        <v>59</v>
      </c>
      <c r="I13" t="s">
        <v>93</v>
      </c>
      <c r="J13" t="s">
        <v>77</v>
      </c>
      <c r="K13" s="4">
        <v>114</v>
      </c>
      <c r="L13" s="5">
        <v>2</v>
      </c>
      <c r="M13" s="5">
        <f>IF(Table2[[#This Row],[Returned Sales]] = TRUE, 0, Table2[[#This Row],[Units Sold]] * Table2[[#This Row],[Unit Price]])</f>
        <v>228</v>
      </c>
      <c r="N13" s="6" t="b">
        <v>0</v>
      </c>
      <c r="O13" s="5">
        <v>1</v>
      </c>
      <c r="P13" s="5">
        <f>IF(Table2[[#This Row],[Returned Sales]] = TRUE, 0, Table2[[#This Row],[Units Sold]] * Table2[[#This Row],[Cost Per Units]])</f>
        <v>114</v>
      </c>
      <c r="Q13" t="s">
        <v>13</v>
      </c>
      <c r="R13" t="s">
        <v>72</v>
      </c>
    </row>
    <row r="14" spans="5:18" x14ac:dyDescent="0.25">
      <c r="E14" s="3" t="str">
        <f t="shared" si="0"/>
        <v>May</v>
      </c>
      <c r="F14" s="1">
        <v>45797</v>
      </c>
      <c r="G14" t="s">
        <v>69</v>
      </c>
      <c r="H14" t="s">
        <v>60</v>
      </c>
      <c r="I14" t="s">
        <v>94</v>
      </c>
      <c r="J14" t="s">
        <v>78</v>
      </c>
      <c r="K14" s="4">
        <v>134</v>
      </c>
      <c r="L14" s="5">
        <v>19</v>
      </c>
      <c r="M14" s="5">
        <f>IF(Table2[[#This Row],[Returned Sales]] = TRUE, 0, Table2[[#This Row],[Units Sold]] * Table2[[#This Row],[Unit Price]])</f>
        <v>2546</v>
      </c>
      <c r="N14" s="6" t="b">
        <v>0</v>
      </c>
      <c r="O14" s="5">
        <v>4</v>
      </c>
      <c r="P14" s="5">
        <f>IF(Table2[[#This Row],[Returned Sales]] = TRUE, 0, Table2[[#This Row],[Units Sold]] * Table2[[#This Row],[Cost Per Units]])</f>
        <v>536</v>
      </c>
      <c r="Q14" t="s">
        <v>15</v>
      </c>
      <c r="R14" t="s">
        <v>72</v>
      </c>
    </row>
    <row r="15" spans="5:18" x14ac:dyDescent="0.25">
      <c r="E15" s="3" t="str">
        <f t="shared" si="0"/>
        <v>June</v>
      </c>
      <c r="F15" s="1">
        <v>45814</v>
      </c>
      <c r="G15" t="s">
        <v>67</v>
      </c>
      <c r="H15" t="s">
        <v>61</v>
      </c>
      <c r="I15" t="s">
        <v>95</v>
      </c>
      <c r="J15" t="s">
        <v>79</v>
      </c>
      <c r="K15" s="4">
        <v>321</v>
      </c>
      <c r="L15" s="5">
        <v>15</v>
      </c>
      <c r="M15" s="5">
        <f>IF(Table2[[#This Row],[Returned Sales]] = TRUE, 0, Table2[[#This Row],[Units Sold]] * Table2[[#This Row],[Unit Price]])</f>
        <v>4815</v>
      </c>
      <c r="N15" s="6" t="b">
        <v>0</v>
      </c>
      <c r="O15" s="5">
        <v>3</v>
      </c>
      <c r="P15" s="5">
        <f>IF(Table2[[#This Row],[Returned Sales]] = TRUE, 0, Table2[[#This Row],[Units Sold]] * Table2[[#This Row],[Cost Per Units]])</f>
        <v>963</v>
      </c>
      <c r="Q15" t="s">
        <v>14</v>
      </c>
      <c r="R15" t="s">
        <v>72</v>
      </c>
    </row>
    <row r="16" spans="5:18" x14ac:dyDescent="0.25">
      <c r="E16" s="3" t="str">
        <f t="shared" si="0"/>
        <v>July</v>
      </c>
      <c r="F16" s="1">
        <v>45845</v>
      </c>
      <c r="G16" t="s">
        <v>68</v>
      </c>
      <c r="H16" t="s">
        <v>62</v>
      </c>
      <c r="I16" t="s">
        <v>96</v>
      </c>
      <c r="J16" t="s">
        <v>75</v>
      </c>
      <c r="K16" s="4">
        <v>221</v>
      </c>
      <c r="L16" s="5">
        <v>20</v>
      </c>
      <c r="M16" s="5">
        <f>IF(Table2[[#This Row],[Returned Sales]] = TRUE, 0, Table2[[#This Row],[Units Sold]] * Table2[[#This Row],[Unit Price]])</f>
        <v>4420</v>
      </c>
      <c r="N16" s="6" t="b">
        <v>0</v>
      </c>
      <c r="O16" s="5">
        <v>2</v>
      </c>
      <c r="P16" s="5">
        <f>IF(Table2[[#This Row],[Returned Sales]] = TRUE, 0, Table2[[#This Row],[Units Sold]] * Table2[[#This Row],[Cost Per Units]])</f>
        <v>442</v>
      </c>
      <c r="Q16" t="s">
        <v>14</v>
      </c>
      <c r="R16" t="s">
        <v>71</v>
      </c>
    </row>
    <row r="17" spans="5:18" x14ac:dyDescent="0.25">
      <c r="E17" s="3" t="str">
        <f t="shared" si="0"/>
        <v>August</v>
      </c>
      <c r="F17" s="1">
        <v>45877</v>
      </c>
      <c r="G17" t="s">
        <v>86</v>
      </c>
      <c r="H17" t="s">
        <v>89</v>
      </c>
      <c r="I17" t="s">
        <v>97</v>
      </c>
      <c r="J17" t="s">
        <v>80</v>
      </c>
      <c r="K17" s="4">
        <v>443</v>
      </c>
      <c r="L17" s="5">
        <v>14</v>
      </c>
      <c r="M17" s="5">
        <f>IF(Table2[[#This Row],[Returned Sales]] = TRUE, 0, Table2[[#This Row],[Units Sold]] * Table2[[#This Row],[Unit Price]])</f>
        <v>6202</v>
      </c>
      <c r="N17" s="6" t="b">
        <v>0</v>
      </c>
      <c r="O17" s="5">
        <v>1</v>
      </c>
      <c r="P17" s="5">
        <f>IF(Table2[[#This Row],[Returned Sales]] = TRUE, 0, Table2[[#This Row],[Units Sold]] * Table2[[#This Row],[Cost Per Units]])</f>
        <v>443</v>
      </c>
      <c r="Q17" t="s">
        <v>14</v>
      </c>
      <c r="R17" t="s">
        <v>16</v>
      </c>
    </row>
    <row r="18" spans="5:18" x14ac:dyDescent="0.25">
      <c r="E18" s="3" t="str">
        <f t="shared" si="0"/>
        <v>September</v>
      </c>
      <c r="F18" s="1">
        <v>45908</v>
      </c>
      <c r="G18" t="s">
        <v>68</v>
      </c>
      <c r="H18" t="s">
        <v>82</v>
      </c>
      <c r="I18" t="s">
        <v>98</v>
      </c>
      <c r="J18" t="s">
        <v>81</v>
      </c>
      <c r="K18" s="4">
        <v>500</v>
      </c>
      <c r="L18" s="5">
        <v>3</v>
      </c>
      <c r="M18" s="5">
        <f>IF(Table2[[#This Row],[Returned Sales]] = TRUE, 0, Table2[[#This Row],[Units Sold]] * Table2[[#This Row],[Unit Price]])</f>
        <v>1500</v>
      </c>
      <c r="N18" s="6" t="b">
        <v>0</v>
      </c>
      <c r="O18" s="5">
        <v>2</v>
      </c>
      <c r="P18" s="5">
        <f>IF(Table2[[#This Row],[Returned Sales]] = TRUE, 0, Table2[[#This Row],[Units Sold]] * Table2[[#This Row],[Cost Per Units]])</f>
        <v>1000</v>
      </c>
      <c r="Q18" t="s">
        <v>14</v>
      </c>
      <c r="R18" t="s">
        <v>72</v>
      </c>
    </row>
  </sheetData>
  <mergeCells count="1">
    <mergeCell ref="G5:O5"/>
  </mergeCells>
  <dataValidations count="2">
    <dataValidation type="list" allowBlank="1" showInputMessage="1" showErrorMessage="1" sqref="Q10:Q18" xr:uid="{CE80E2F0-AB69-41B2-B426-920F436BA593}">
      <formula1>"Paid,Pending,Overdue"</formula1>
    </dataValidation>
    <dataValidation type="list" allowBlank="1" showInputMessage="1" showErrorMessage="1" sqref="R10:R18" xr:uid="{6639C750-E9FE-4521-9F44-D88FC2C8D839}">
      <formula1>"Online,Retail,Distributor"</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641C3-0446-42CF-8057-590B9F732CF9}">
  <dimension ref="D5:AP62"/>
  <sheetViews>
    <sheetView showGridLines="0" topLeftCell="E1" zoomScale="63" workbookViewId="0">
      <selection activeCell="M36" sqref="M36"/>
    </sheetView>
  </sheetViews>
  <sheetFormatPr defaultRowHeight="15.75" x14ac:dyDescent="0.25"/>
  <cols>
    <col min="4" max="4" width="19.28515625" bestFit="1" customWidth="1"/>
    <col min="5" max="5" width="39.28515625" bestFit="1" customWidth="1"/>
    <col min="9" max="9" width="10.85546875" style="12" bestFit="1" customWidth="1"/>
    <col min="10" max="10" width="17.5703125" bestFit="1" customWidth="1"/>
    <col min="11" max="12" width="16.5703125" customWidth="1"/>
    <col min="13" max="13" width="32.85546875" style="10" bestFit="1" customWidth="1"/>
    <col min="14" max="14" width="16.5703125" customWidth="1"/>
    <col min="15" max="15" width="19.28515625" bestFit="1" customWidth="1"/>
    <col min="16" max="16" width="16.5703125" customWidth="1"/>
    <col min="17" max="17" width="16.5703125" style="10" customWidth="1"/>
    <col min="18" max="18" width="16.5703125" customWidth="1"/>
    <col min="19" max="19" width="26.140625" bestFit="1" customWidth="1"/>
    <col min="20" max="21" width="17.140625" customWidth="1"/>
    <col min="22" max="22" width="27.85546875" bestFit="1" customWidth="1"/>
    <col min="23" max="23" width="19.85546875" bestFit="1" customWidth="1"/>
    <col min="24" max="24" width="25" bestFit="1" customWidth="1"/>
    <col min="25" max="26" width="19.85546875" customWidth="1"/>
    <col min="27" max="27" width="20.42578125" bestFit="1" customWidth="1"/>
    <col min="28" max="30" width="19.140625" customWidth="1"/>
    <col min="32" max="32" width="17.5703125" bestFit="1" customWidth="1"/>
    <col min="33" max="33" width="16" bestFit="1" customWidth="1"/>
    <col min="34" max="34" width="14.7109375" bestFit="1" customWidth="1"/>
    <col min="37" max="37" width="21.85546875" bestFit="1" customWidth="1"/>
    <col min="38" max="38" width="24.140625" bestFit="1" customWidth="1"/>
    <col min="41" max="41" width="21" customWidth="1"/>
    <col min="42" max="42" width="9.140625" customWidth="1"/>
  </cols>
  <sheetData>
    <row r="5" spans="4:42" ht="19.5" thickBot="1" x14ac:dyDescent="0.3">
      <c r="D5" s="8"/>
      <c r="E5" s="8"/>
      <c r="F5" s="8"/>
      <c r="G5" s="8"/>
      <c r="H5" s="8"/>
      <c r="I5" s="11"/>
      <c r="J5" s="8"/>
      <c r="K5" s="8"/>
      <c r="L5" s="8"/>
      <c r="M5" s="8"/>
      <c r="N5" s="8"/>
      <c r="O5" s="8"/>
      <c r="P5" s="8"/>
      <c r="Q5" s="8"/>
      <c r="R5" s="8"/>
    </row>
    <row r="6" spans="4:42" s="9" customFormat="1" ht="20.25" x14ac:dyDescent="0.25">
      <c r="D6" s="21" t="s">
        <v>88</v>
      </c>
      <c r="I6" s="11"/>
      <c r="J6" s="31" t="s">
        <v>18</v>
      </c>
      <c r="K6" s="31"/>
      <c r="L6" s="31"/>
      <c r="M6" s="31"/>
      <c r="N6" s="31"/>
      <c r="O6" s="31"/>
      <c r="P6" s="31"/>
      <c r="Q6" s="31"/>
      <c r="R6" s="31"/>
      <c r="S6" s="31"/>
      <c r="T6"/>
      <c r="V6" s="31" t="s">
        <v>21</v>
      </c>
      <c r="W6" s="31"/>
      <c r="Y6"/>
      <c r="Z6"/>
      <c r="AA6" s="31" t="s">
        <v>23</v>
      </c>
      <c r="AB6" s="31"/>
      <c r="AC6" s="31"/>
      <c r="AD6"/>
      <c r="AF6" s="31" t="s">
        <v>73</v>
      </c>
      <c r="AG6" s="31"/>
      <c r="AH6" s="31"/>
      <c r="AK6" s="31" t="s">
        <v>25</v>
      </c>
      <c r="AL6" s="31"/>
      <c r="AO6" s="31" t="s">
        <v>8</v>
      </c>
      <c r="AP6" s="31"/>
    </row>
    <row r="7" spans="4:42" s="9" customFormat="1" ht="20.25" x14ac:dyDescent="0.25">
      <c r="D7" s="22"/>
      <c r="I7" s="11"/>
    </row>
    <row r="8" spans="4:42" ht="21" thickBot="1" x14ac:dyDescent="0.3">
      <c r="D8" s="23"/>
      <c r="I8" s="9"/>
      <c r="J8" t="s">
        <v>50</v>
      </c>
      <c r="K8" t="s">
        <v>19</v>
      </c>
      <c r="N8" t="s">
        <v>3</v>
      </c>
      <c r="O8" t="s">
        <v>20</v>
      </c>
      <c r="AA8" t="s">
        <v>64</v>
      </c>
      <c r="AB8" t="s">
        <v>24</v>
      </c>
      <c r="AC8" t="s">
        <v>70</v>
      </c>
      <c r="AF8" t="s">
        <v>16</v>
      </c>
      <c r="AG8" t="s">
        <v>71</v>
      </c>
      <c r="AH8" t="s">
        <v>72</v>
      </c>
      <c r="AK8" t="s">
        <v>26</v>
      </c>
      <c r="AL8" t="s">
        <v>27</v>
      </c>
      <c r="AO8">
        <f>COUNTIF(Table2[Returned Sales], TRUE)</f>
        <v>0</v>
      </c>
    </row>
    <row r="9" spans="4:42" ht="21" x14ac:dyDescent="0.35">
      <c r="D9" s="24" t="str">
        <f>_xlfn.XLOOKUP(MAX(Table7[By Product]),Table7[By Product],Table7[[ Product Name]])</f>
        <v>Suit Shirt</v>
      </c>
      <c r="I9" s="26" t="str" cm="1">
        <f t="array" ref="I9:I17">_xlfn.UNIQUE(_xlfn._xlws.FILTER(Table2[Product Name], Table2[Product Name]&lt;&gt;""))</f>
        <v>Pull</v>
      </c>
      <c r="J9" t="str">
        <f t="shared" ref="J9:J17" si="0">I9</f>
        <v>Pull</v>
      </c>
      <c r="K9">
        <f>SUMIFS(Table2[Total Sales],Table2[Product Name],Table7[[#This Row],[ Product Name]])</f>
        <v>720</v>
      </c>
      <c r="M9" s="17" t="str" cm="1">
        <f t="array" ref="M9:M17">_xlfn.UNIQUE(_xlfn._xlws.FILTER(Table2[Region],Table2[Region]&lt;&gt;""))</f>
        <v>London</v>
      </c>
      <c r="N9" t="str">
        <f t="shared" ref="N9:N17" si="1">M9</f>
        <v>London</v>
      </c>
      <c r="O9">
        <f>SUMIFS(Table2[Total Sales],Table2[Region],Table15[[#This Row],[Region]])</f>
        <v>720</v>
      </c>
      <c r="R9" t="s">
        <v>52</v>
      </c>
      <c r="S9" t="s">
        <v>53</v>
      </c>
      <c r="V9" t="s">
        <v>56</v>
      </c>
      <c r="W9" t="s">
        <v>48</v>
      </c>
      <c r="AA9" cm="1">
        <f t="array" ref="AA9">SUM(--(COUNTIF(Table2[Customer Name], Table2[Customer Name])&gt;1))</f>
        <v>6</v>
      </c>
      <c r="AB9" cm="1">
        <f t="array" ref="AB9">SUM(--(COUNTIF(Table2[Customer Name], Table2[Customer Name])=1))</f>
        <v>3</v>
      </c>
      <c r="AC9" s="13">
        <f>Table9[[#This Row],[Repeat Customers]]/(Table9[[#This Row],[New Customers]]+Table9[[#This Row],[Repeat Customers]])</f>
        <v>0.66666666666666663</v>
      </c>
      <c r="AF9">
        <f>COUNTIF(Table2[Channel], "Retail")</f>
        <v>2</v>
      </c>
      <c r="AG9">
        <f>COUNTIF(Table2[Channel], "Online")</f>
        <v>3</v>
      </c>
      <c r="AH9">
        <f>COUNTIF(Table2[Channel], "Distributor")</f>
        <v>4</v>
      </c>
      <c r="AK9">
        <f>COUNTIF(Table2[Payement Status], "Paid")</f>
        <v>6</v>
      </c>
      <c r="AL9">
        <f>COUNTIFS(Table2[Payement Status], "Pending") + COUNTIFS(Table2[Payement Status], "Overdue")</f>
        <v>3</v>
      </c>
    </row>
    <row r="10" spans="4:42" ht="16.5" thickBot="1" x14ac:dyDescent="0.3">
      <c r="D10" s="25"/>
      <c r="I10" s="27" t="str">
        <v>Socks</v>
      </c>
      <c r="J10" t="str">
        <f t="shared" si="0"/>
        <v>Socks</v>
      </c>
      <c r="K10">
        <f>SUMIFS(Table2[Total Sales],Table2[Product Name],Table7[[#This Row],[ Product Name]])</f>
        <v>264</v>
      </c>
      <c r="M10" s="17" t="str">
        <v>Leeds</v>
      </c>
      <c r="N10" t="str">
        <f t="shared" si="1"/>
        <v>Leeds</v>
      </c>
      <c r="O10">
        <f>SUMIFS(Table2[Total Sales],Table2[Region],Table15[[#This Row],[Region]])</f>
        <v>264</v>
      </c>
      <c r="Q10" s="17" t="str" cm="1">
        <f t="array" ref="Q10:Q16">_xlfn.UNIQUE(_xlfn._xlws.FILTER(Table2[Sales Person],Table2[Sales Person]&lt;&gt; ""))</f>
        <v>Amine</v>
      </c>
      <c r="R10" t="str">
        <f t="shared" ref="R10:R16" si="2">Q10</f>
        <v>Amine</v>
      </c>
      <c r="S10">
        <f>SUMIFS(Table2[Total Sales],Table2[Sales Person],Table16[[#This Row],[Seller]])</f>
        <v>1446</v>
      </c>
      <c r="V10" t="s">
        <v>57</v>
      </c>
      <c r="W10" s="5">
        <f>SUM(Table2[Total Sales])</f>
        <v>21421</v>
      </c>
    </row>
    <row r="11" spans="4:42" x14ac:dyDescent="0.25">
      <c r="I11" s="27" t="str">
        <v>Jupe</v>
      </c>
      <c r="J11" t="str">
        <f t="shared" si="0"/>
        <v>Jupe</v>
      </c>
      <c r="K11">
        <f>SUMIFS(Table2[Total Sales],Table2[Product Name],Table7[[#This Row],[ Product Name]])</f>
        <v>726</v>
      </c>
      <c r="M11" s="17" t="str">
        <v>Manchester</v>
      </c>
      <c r="N11" t="str">
        <f t="shared" si="1"/>
        <v>Manchester</v>
      </c>
      <c r="O11">
        <f>SUMIFS(Table2[Total Sales],Table2[Region],Table15[[#This Row],[Region]])</f>
        <v>726</v>
      </c>
      <c r="Q11" s="17" t="str">
        <v>samia</v>
      </c>
      <c r="R11" t="str">
        <f t="shared" si="2"/>
        <v>samia</v>
      </c>
      <c r="S11">
        <f>SUMIFS(Table2[Total Sales],Table2[Sales Person],Table16[[#This Row],[Seller]])</f>
        <v>4684</v>
      </c>
      <c r="V11" t="s">
        <v>58</v>
      </c>
      <c r="W11" s="5">
        <f>SUM(Table2[Total Cost])</f>
        <v>3610</v>
      </c>
      <c r="AA11" s="18" cm="1">
        <f t="array" ref="AA11">Table9[Repeat Customers]</f>
        <v>6</v>
      </c>
      <c r="AB11" s="18" cm="1">
        <f t="array" ref="AB11">Table9[New Customers]</f>
        <v>3</v>
      </c>
      <c r="AC11" s="19" cm="1">
        <f t="array" ref="AC11">Table9[Repeat Rows]</f>
        <v>0.66666666666666663</v>
      </c>
      <c r="AF11" s="18" cm="1">
        <f t="array" ref="AF11">Table10[Retail]</f>
        <v>2</v>
      </c>
      <c r="AG11" s="18" cm="1">
        <f t="array" ref="AG11">Table10[Online]</f>
        <v>3</v>
      </c>
      <c r="AH11" s="18" cm="1">
        <f t="array" ref="AH11">Table10[Distributor]</f>
        <v>4</v>
      </c>
      <c r="AK11" s="18" cm="1">
        <f t="array" ref="AK11">Table11[Paid  Orders]</f>
        <v>6</v>
      </c>
      <c r="AL11" s="18" cm="1">
        <f t="array" ref="AL11">Table11[Unpaid Orders]</f>
        <v>3</v>
      </c>
    </row>
    <row r="12" spans="4:42" x14ac:dyDescent="0.25">
      <c r="I12" s="16" t="str">
        <v>dff</v>
      </c>
      <c r="J12" t="str">
        <f t="shared" si="0"/>
        <v>dff</v>
      </c>
      <c r="K12">
        <f>SUMIFS(Table2[Total Sales],Table2[Product Name],Table7[[#This Row],[ Product Name]])</f>
        <v>228</v>
      </c>
      <c r="M12" s="17" t="str">
        <v>New York</v>
      </c>
      <c r="N12" t="str">
        <f t="shared" si="1"/>
        <v>New York</v>
      </c>
      <c r="O12">
        <f>SUMIFS(Table2[Total Sales],Table2[Region],Table15[[#This Row],[Region]])</f>
        <v>228</v>
      </c>
      <c r="Q12" s="17" t="str">
        <v>helly</v>
      </c>
      <c r="R12" t="str">
        <f t="shared" si="2"/>
        <v>helly</v>
      </c>
      <c r="S12">
        <f>SUMIFS(Table2[Total Sales],Table2[Sales Person],Table16[[#This Row],[Seller]])</f>
        <v>228</v>
      </c>
    </row>
    <row r="13" spans="4:42" x14ac:dyDescent="0.25">
      <c r="I13" s="27" t="str">
        <v>fff</v>
      </c>
      <c r="J13" t="str">
        <f t="shared" si="0"/>
        <v>fff</v>
      </c>
      <c r="K13">
        <f>SUMIFS(Table2[Total Sales],Table2[Product Name],Table7[[#This Row],[ Product Name]])</f>
        <v>2546</v>
      </c>
      <c r="M13" s="17" t="str">
        <v>Las Vegas</v>
      </c>
      <c r="N13" t="str">
        <f t="shared" si="1"/>
        <v>Las Vegas</v>
      </c>
      <c r="O13">
        <f>SUMIFS(Table2[Total Sales],Table2[Region],Table15[[#This Row],[Region]])</f>
        <v>2546</v>
      </c>
      <c r="Q13" s="17" t="str">
        <v>july</v>
      </c>
      <c r="R13" t="str">
        <f t="shared" si="2"/>
        <v>july</v>
      </c>
      <c r="S13">
        <f>SUMIFS(Table2[Total Sales],Table2[Sales Person],Table16[[#This Row],[Seller]])</f>
        <v>2546</v>
      </c>
      <c r="V13" s="18" t="s">
        <v>87</v>
      </c>
      <c r="W13" s="20">
        <f>W10-W11</f>
        <v>17811</v>
      </c>
    </row>
    <row r="14" spans="4:42" x14ac:dyDescent="0.25">
      <c r="I14" s="27" t="str">
        <v>fffg</v>
      </c>
      <c r="J14" t="str">
        <f t="shared" si="0"/>
        <v>fffg</v>
      </c>
      <c r="K14">
        <f>SUMIFS(Table2[Total Sales],Table2[Product Name],Table7[[#This Row],[ Product Name]])</f>
        <v>4815</v>
      </c>
      <c r="M14" s="17" t="str">
        <v>Las Palmas</v>
      </c>
      <c r="N14" t="str">
        <f t="shared" si="1"/>
        <v>Las Palmas</v>
      </c>
      <c r="O14">
        <f>SUMIFS(Table2[Total Sales],Table2[Region],Table15[[#This Row],[Region]])</f>
        <v>4815</v>
      </c>
      <c r="Q14" s="17" t="str">
        <v>mounia</v>
      </c>
      <c r="R14" t="str">
        <f t="shared" si="2"/>
        <v>mounia</v>
      </c>
      <c r="S14">
        <f>SUMIFS(Table2[Total Sales],Table2[Sales Person],Table16[[#This Row],[Seller]])</f>
        <v>4815</v>
      </c>
    </row>
    <row r="15" spans="4:42" ht="20.25" x14ac:dyDescent="0.25">
      <c r="I15" s="27" t="str">
        <v>gffff</v>
      </c>
      <c r="J15" t="str">
        <f t="shared" si="0"/>
        <v>gffff</v>
      </c>
      <c r="K15">
        <f>SUMIFS(Table2[Total Sales],Table2[Product Name],Table7[[#This Row],[ Product Name]])</f>
        <v>4420</v>
      </c>
      <c r="M15" s="17" t="str">
        <v>Barcelona</v>
      </c>
      <c r="N15" t="str">
        <f t="shared" si="1"/>
        <v>Barcelona</v>
      </c>
      <c r="O15">
        <f>SUMIFS(Table2[Total Sales],Table2[Region],Table15[[#This Row],[Region]])</f>
        <v>4420</v>
      </c>
      <c r="Q15" s="17" t="str">
        <v>youmi</v>
      </c>
      <c r="R15" t="str">
        <f t="shared" si="2"/>
        <v>youmi</v>
      </c>
      <c r="S15">
        <f>SUMIFS(Table2[Total Sales],Table2[Sales Person],Table16[[#This Row],[Seller]])</f>
        <v>6202</v>
      </c>
      <c r="V15" s="31" t="s">
        <v>63</v>
      </c>
      <c r="W15" s="31"/>
      <c r="X15" s="31"/>
      <c r="Y15" s="31"/>
    </row>
    <row r="16" spans="4:42" x14ac:dyDescent="0.25">
      <c r="I16" s="27" t="str">
        <v>Suit Shirt</v>
      </c>
      <c r="J16" t="str">
        <f t="shared" si="0"/>
        <v>Suit Shirt</v>
      </c>
      <c r="K16">
        <f>SUMIFS(Table2[Total Sales],Table2[Product Name],Table7[[#This Row],[ Product Name]])</f>
        <v>6202</v>
      </c>
      <c r="M16" s="17" t="str">
        <v>Venice</v>
      </c>
      <c r="N16" t="str">
        <f t="shared" si="1"/>
        <v>Venice</v>
      </c>
      <c r="O16">
        <f>SUMIFS(Table2[Total Sales],Table2[Region],Table15[[#This Row],[Region]])</f>
        <v>6202</v>
      </c>
      <c r="Q16" s="17" t="str">
        <v>bella</v>
      </c>
      <c r="R16" t="str">
        <f t="shared" si="2"/>
        <v>bella</v>
      </c>
      <c r="S16">
        <f>SUMIFS(Table2[Total Sales],Table2[Sales Person],Table16[[#This Row],[Seller]])</f>
        <v>1500</v>
      </c>
    </row>
    <row r="17" spans="9:25" thickBot="1" x14ac:dyDescent="0.3">
      <c r="I17" s="28" t="str">
        <v>T-Shirt</v>
      </c>
      <c r="J17" t="str">
        <f t="shared" si="0"/>
        <v>T-Shirt</v>
      </c>
      <c r="K17">
        <f>SUMIFS(Table2[Total Sales],Table2[Product Name],Table7[[#This Row],[ Product Name]])</f>
        <v>1500</v>
      </c>
      <c r="M17" s="17" t="str">
        <v>Lisbon</v>
      </c>
      <c r="N17" t="str">
        <f t="shared" si="1"/>
        <v>Lisbon</v>
      </c>
      <c r="O17">
        <f>SUMIFS(Table2[Total Sales],Table2[Region],Table15[[#This Row],[Region]])</f>
        <v>1500</v>
      </c>
    </row>
    <row r="18" spans="9:25" x14ac:dyDescent="0.25">
      <c r="M18"/>
      <c r="V18" t="s">
        <v>2</v>
      </c>
      <c r="W18" t="s">
        <v>10</v>
      </c>
      <c r="X18" t="s">
        <v>7</v>
      </c>
      <c r="Y18" t="s">
        <v>22</v>
      </c>
    </row>
    <row r="19" spans="9:25" x14ac:dyDescent="0.25">
      <c r="M19"/>
      <c r="U19" t="str" cm="1">
        <f t="array" ref="U19:U27">_xlfn.UNIQUE(_xlfn._xlws.FILTER(Table2[Product Name], Table2[Product Name]&lt;&gt;""))</f>
        <v>Pull</v>
      </c>
      <c r="V19" t="str">
        <f t="shared" ref="V19:V27" si="3">U19</f>
        <v>Pull</v>
      </c>
      <c r="W19">
        <f>SUMIFS(Table2[Total Cost],Table2[Product Name],Table19[[#This Row],[Product Name]])</f>
        <v>24</v>
      </c>
      <c r="X19">
        <f>SUMIFS(Table2[Total Sales],Table2[Product Name],Table19[[#This Row],[Product Name]])</f>
        <v>720</v>
      </c>
      <c r="Y19">
        <f>Table19[[#This Row],[Total Sales]]-Table19[[#This Row],[Total Cost]]</f>
        <v>696</v>
      </c>
    </row>
    <row r="20" spans="9:25" x14ac:dyDescent="0.25">
      <c r="M20" s="12" t="s">
        <v>99</v>
      </c>
      <c r="N20" s="29" t="str">
        <f>_xlfn.XLOOKUP(MAX(Table15[By Region]),Table15[By Region],Table15[Region])</f>
        <v>Venice</v>
      </c>
      <c r="U20" t="str">
        <v>Socks</v>
      </c>
      <c r="V20" t="str">
        <f t="shared" si="3"/>
        <v>Socks</v>
      </c>
      <c r="W20">
        <f>SUMIFS(Table2[Total Cost],Table2[Product Name],Table19[[#This Row],[Product Name]])</f>
        <v>44</v>
      </c>
      <c r="X20">
        <f>SUMIFS(Table2[Total Sales],Table2[Product Name],Table19[[#This Row],[Product Name]])</f>
        <v>264</v>
      </c>
      <c r="Y20">
        <f>Table19[[#This Row],[Total Sales]]-Table19[[#This Row],[Total Cost]]</f>
        <v>220</v>
      </c>
    </row>
    <row r="21" spans="9:25" x14ac:dyDescent="0.25">
      <c r="M21"/>
      <c r="U21" t="str">
        <v>Jupe</v>
      </c>
      <c r="V21" t="str">
        <f t="shared" si="3"/>
        <v>Jupe</v>
      </c>
      <c r="W21">
        <f>SUMIFS(Table2[Total Cost],Table2[Product Name],Table19[[#This Row],[Product Name]])</f>
        <v>44</v>
      </c>
      <c r="X21">
        <f>SUMIFS(Table2[Total Sales],Table2[Product Name],Table19[[#This Row],[Product Name]])</f>
        <v>726</v>
      </c>
      <c r="Y21">
        <f>Table19[[#This Row],[Total Sales]]-Table19[[#This Row],[Total Cost]]</f>
        <v>682</v>
      </c>
    </row>
    <row r="22" spans="9:25" x14ac:dyDescent="0.25">
      <c r="M22"/>
      <c r="U22" t="str">
        <v>dff</v>
      </c>
      <c r="V22" t="str">
        <f t="shared" si="3"/>
        <v>dff</v>
      </c>
      <c r="W22">
        <f>SUMIFS(Table2[Total Cost],Table2[Product Name],Table19[[#This Row],[Product Name]])</f>
        <v>114</v>
      </c>
      <c r="X22">
        <f>SUMIFS(Table2[Total Sales],Table2[Product Name],Table19[[#This Row],[Product Name]])</f>
        <v>228</v>
      </c>
      <c r="Y22">
        <f>Table19[[#This Row],[Total Sales]]-Table19[[#This Row],[Total Cost]]</f>
        <v>114</v>
      </c>
    </row>
    <row r="23" spans="9:25" x14ac:dyDescent="0.25">
      <c r="U23" t="str">
        <v>fff</v>
      </c>
      <c r="V23" t="str">
        <f t="shared" si="3"/>
        <v>fff</v>
      </c>
      <c r="W23">
        <f>SUMIFS(Table2[Total Cost],Table2[Product Name],Table19[[#This Row],[Product Name]])</f>
        <v>536</v>
      </c>
      <c r="X23">
        <f>SUMIFS(Table2[Total Sales],Table2[Product Name],Table19[[#This Row],[Product Name]])</f>
        <v>2546</v>
      </c>
      <c r="Y23">
        <f>Table19[[#This Row],[Total Sales]]-Table19[[#This Row],[Total Cost]]</f>
        <v>2010</v>
      </c>
    </row>
    <row r="24" spans="9:25" x14ac:dyDescent="0.25">
      <c r="U24" t="str">
        <v>fffg</v>
      </c>
      <c r="V24" t="str">
        <f t="shared" si="3"/>
        <v>fffg</v>
      </c>
      <c r="W24">
        <f>SUMIFS(Table2[Total Cost],Table2[Product Name],Table19[[#This Row],[Product Name]])</f>
        <v>963</v>
      </c>
      <c r="X24">
        <f>SUMIFS(Table2[Total Sales],Table2[Product Name],Table19[[#This Row],[Product Name]])</f>
        <v>4815</v>
      </c>
      <c r="Y24">
        <f>Table19[[#This Row],[Total Sales]]-Table19[[#This Row],[Total Cost]]</f>
        <v>3852</v>
      </c>
    </row>
    <row r="25" spans="9:25" x14ac:dyDescent="0.25">
      <c r="U25" t="str">
        <v>gffff</v>
      </c>
      <c r="V25" t="str">
        <f t="shared" si="3"/>
        <v>gffff</v>
      </c>
      <c r="W25">
        <f>SUMIFS(Table2[Total Cost],Table2[Product Name],Table19[[#This Row],[Product Name]])</f>
        <v>442</v>
      </c>
      <c r="X25">
        <f>SUMIFS(Table2[Total Sales],Table2[Product Name],Table19[[#This Row],[Product Name]])</f>
        <v>4420</v>
      </c>
      <c r="Y25">
        <f>Table19[[#This Row],[Total Sales]]-Table19[[#This Row],[Total Cost]]</f>
        <v>3978</v>
      </c>
    </row>
    <row r="26" spans="9:25" x14ac:dyDescent="0.25">
      <c r="U26" t="str">
        <v>Suit Shirt</v>
      </c>
      <c r="V26" t="str">
        <f t="shared" si="3"/>
        <v>Suit Shirt</v>
      </c>
      <c r="W26">
        <f>SUMIFS(Table2[Total Cost],Table2[Product Name],Table19[[#This Row],[Product Name]])</f>
        <v>443</v>
      </c>
      <c r="X26">
        <f>SUMIFS(Table2[Total Sales],Table2[Product Name],Table19[[#This Row],[Product Name]])</f>
        <v>6202</v>
      </c>
      <c r="Y26">
        <f>Table19[[#This Row],[Total Sales]]-Table19[[#This Row],[Total Cost]]</f>
        <v>5759</v>
      </c>
    </row>
    <row r="27" spans="9:25" x14ac:dyDescent="0.25">
      <c r="U27" t="str">
        <v>T-Shirt</v>
      </c>
      <c r="V27" t="str">
        <f t="shared" si="3"/>
        <v>T-Shirt</v>
      </c>
      <c r="W27">
        <f>SUMIFS(Table2[Total Cost],Table2[Product Name],Table19[[#This Row],[Product Name]])</f>
        <v>1000</v>
      </c>
      <c r="X27">
        <f>SUMIFS(Table2[Total Sales],Table2[Product Name],Table19[[#This Row],[Product Name]])</f>
        <v>1500</v>
      </c>
      <c r="Y27">
        <f>Table19[[#This Row],[Total Sales]]-Table19[[#This Row],[Total Cost]]</f>
        <v>500</v>
      </c>
    </row>
    <row r="34" spans="4:17" x14ac:dyDescent="0.25">
      <c r="K34" t="s">
        <v>51</v>
      </c>
    </row>
    <row r="36" spans="4:17" ht="20.25" x14ac:dyDescent="0.25">
      <c r="D36" s="31" t="s">
        <v>17</v>
      </c>
      <c r="E36" s="31"/>
    </row>
    <row r="38" spans="4:17" x14ac:dyDescent="0.25">
      <c r="D38" t="s">
        <v>40</v>
      </c>
      <c r="E38" t="s">
        <v>41</v>
      </c>
    </row>
    <row r="39" spans="4:17" hidden="1" x14ac:dyDescent="0.25">
      <c r="D39" t="s">
        <v>28</v>
      </c>
      <c r="E39" s="5">
        <f>SUMIFS(Table2[Total Sales],Table2[Month],Table5[[#This Row],[ Month]])</f>
        <v>720</v>
      </c>
    </row>
    <row r="40" spans="4:17" hidden="1" x14ac:dyDescent="0.25">
      <c r="D40" t="s">
        <v>29</v>
      </c>
      <c r="E40" s="5">
        <f>SUMIFS(Table2[Total Sales],Table2[Month],Table5[[#This Row],[ Month]])</f>
        <v>264</v>
      </c>
      <c r="F40" s="12"/>
      <c r="G40" s="12"/>
      <c r="I40"/>
      <c r="K40" s="10"/>
      <c r="M40"/>
      <c r="O40" s="10"/>
      <c r="Q40"/>
    </row>
    <row r="41" spans="4:17" hidden="1" x14ac:dyDescent="0.25">
      <c r="D41" t="s">
        <v>30</v>
      </c>
      <c r="E41" s="5">
        <f>SUMIFS(Table2[Total Sales],Table2[Month],Table5[[#This Row],[ Month]])</f>
        <v>726</v>
      </c>
      <c r="F41" s="12"/>
      <c r="G41" s="12"/>
      <c r="I41"/>
      <c r="K41" s="10"/>
      <c r="M41"/>
      <c r="O41" s="10"/>
      <c r="Q41"/>
    </row>
    <row r="42" spans="4:17" hidden="1" x14ac:dyDescent="0.25">
      <c r="D42" t="s">
        <v>31</v>
      </c>
      <c r="E42" s="5">
        <f>SUMIFS(Table2[Total Sales],Table2[Month],Table5[[#This Row],[ Month]])</f>
        <v>228</v>
      </c>
      <c r="F42" s="12"/>
      <c r="G42" s="12"/>
      <c r="I42"/>
      <c r="K42" s="10"/>
      <c r="M42"/>
      <c r="O42" s="10"/>
      <c r="Q42"/>
    </row>
    <row r="43" spans="4:17" hidden="1" x14ac:dyDescent="0.25">
      <c r="D43" t="s">
        <v>32</v>
      </c>
      <c r="E43" s="5">
        <f>SUMIFS(Table2[Total Sales],Table2[Month],Table5[[#This Row],[ Month]])</f>
        <v>2546</v>
      </c>
    </row>
    <row r="44" spans="4:17" hidden="1" x14ac:dyDescent="0.25">
      <c r="D44" t="s">
        <v>33</v>
      </c>
      <c r="E44" s="5">
        <f>SUMIFS(Table2[Total Sales],Table2[Month],Table5[[#This Row],[ Month]])</f>
        <v>4815</v>
      </c>
    </row>
    <row r="45" spans="4:17" x14ac:dyDescent="0.25">
      <c r="D45" t="s">
        <v>34</v>
      </c>
      <c r="E45" s="5">
        <f>SUMIFS(Table2[Total Sales],Table2[Month],Table5[[#This Row],[ Month]])</f>
        <v>4420</v>
      </c>
    </row>
    <row r="46" spans="4:17" hidden="1" x14ac:dyDescent="0.25">
      <c r="D46" t="s">
        <v>35</v>
      </c>
      <c r="E46" s="5">
        <f>SUMIFS(Table2[Total Sales],Table2[Month],Table5[[#This Row],[ Month]])</f>
        <v>6202</v>
      </c>
    </row>
    <row r="47" spans="4:17" hidden="1" x14ac:dyDescent="0.25">
      <c r="D47" t="s">
        <v>36</v>
      </c>
      <c r="E47" s="5">
        <f>SUMIFS(Table2[Total Sales],Table2[Month],Table5[[#This Row],[ Month]])</f>
        <v>1500</v>
      </c>
    </row>
    <row r="48" spans="4:17" hidden="1" x14ac:dyDescent="0.25">
      <c r="D48" t="s">
        <v>37</v>
      </c>
      <c r="E48" s="5">
        <f>SUMIFS(Table2[Total Sales],Table2[Month],Table5[[#This Row],[ Month]])</f>
        <v>0</v>
      </c>
    </row>
    <row r="49" spans="4:5" hidden="1" x14ac:dyDescent="0.25">
      <c r="D49" t="s">
        <v>38</v>
      </c>
      <c r="E49" s="5">
        <f>SUMIFS(Table2[Total Sales],Table2[Month],Table5[[#This Row],[ Month]])</f>
        <v>0</v>
      </c>
    </row>
    <row r="50" spans="4:5" hidden="1" x14ac:dyDescent="0.25">
      <c r="D50" t="s">
        <v>39</v>
      </c>
      <c r="E50" s="5">
        <f>SUMIFS(Table2[Total Sales],Table2[Month],Table5[[#This Row],[ Month]])</f>
        <v>0</v>
      </c>
    </row>
    <row r="54" spans="4:5" x14ac:dyDescent="0.25">
      <c r="D54" t="s">
        <v>49</v>
      </c>
      <c r="E54" t="s">
        <v>43</v>
      </c>
    </row>
    <row r="55" spans="4:5" hidden="1" x14ac:dyDescent="0.25">
      <c r="D55" s="7" t="s">
        <v>44</v>
      </c>
      <c r="E55" s="5">
        <f>E39+E40+E41</f>
        <v>1710</v>
      </c>
    </row>
    <row r="56" spans="4:5" hidden="1" x14ac:dyDescent="0.25">
      <c r="D56" s="7" t="s">
        <v>45</v>
      </c>
      <c r="E56" s="5">
        <f>E42+E43+E44</f>
        <v>7589</v>
      </c>
    </row>
    <row r="57" spans="4:5" x14ac:dyDescent="0.25">
      <c r="D57" s="7" t="s">
        <v>46</v>
      </c>
      <c r="E57" s="5">
        <f>E45+E46+E47</f>
        <v>12122</v>
      </c>
    </row>
    <row r="58" spans="4:5" hidden="1" x14ac:dyDescent="0.25">
      <c r="D58" s="7" t="s">
        <v>47</v>
      </c>
      <c r="E58" s="5">
        <f>E48+E49+E50</f>
        <v>0</v>
      </c>
    </row>
    <row r="62" spans="4:5" ht="18.75" x14ac:dyDescent="0.3">
      <c r="D62" s="14" t="s">
        <v>74</v>
      </c>
      <c r="E62" s="15">
        <f>E55+E56+E57+E58</f>
        <v>21421</v>
      </c>
    </row>
  </sheetData>
  <mergeCells count="8">
    <mergeCell ref="AO6:AP6"/>
    <mergeCell ref="V15:Y15"/>
    <mergeCell ref="AA6:AC6"/>
    <mergeCell ref="AF6:AH6"/>
    <mergeCell ref="D36:E36"/>
    <mergeCell ref="AK6:AL6"/>
    <mergeCell ref="V6:W6"/>
    <mergeCell ref="J6:S6"/>
  </mergeCells>
  <phoneticPr fontId="1" type="noConversion"/>
  <conditionalFormatting sqref="E39:E50">
    <cfRule type="colorScale" priority="1">
      <colorScale>
        <cfvo type="min"/>
        <cfvo type="percentile" val="50"/>
        <cfvo type="max"/>
        <color rgb="FFF8696B"/>
        <color rgb="FFFCFCFF"/>
        <color rgb="FF63BE7B"/>
      </colorScale>
    </cfRule>
  </conditionalFormatting>
  <dataValidations count="1">
    <dataValidation type="list" allowBlank="1" showInputMessage="1" showErrorMessage="1" sqref="Q31" xr:uid="{D9D8D8F7-76A4-4D70-ACC5-EB9399C18382}">
      <formula1>$D$39:$D$50</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3BB35-50BD-4374-9F21-30666B30BEAA}">
  <dimension ref="A1:A11"/>
  <sheetViews>
    <sheetView showGridLines="0" tabSelected="1" zoomScale="67" zoomScaleNormal="41" workbookViewId="0">
      <selection activeCell="AI55" sqref="AI55"/>
    </sheetView>
  </sheetViews>
  <sheetFormatPr defaultColWidth="11.42578125" defaultRowHeight="15" x14ac:dyDescent="0.25"/>
  <cols>
    <col min="1" max="16384" width="11.42578125" style="2"/>
  </cols>
  <sheetData>
    <row r="1" s="2" customFormat="1" x14ac:dyDescent="0.25"/>
    <row r="2" s="2" customFormat="1" x14ac:dyDescent="0.25"/>
    <row r="3" s="2" customFormat="1" x14ac:dyDescent="0.25"/>
    <row r="4" s="2" customFormat="1" x14ac:dyDescent="0.25"/>
    <row r="5" s="2" customFormat="1" x14ac:dyDescent="0.25"/>
    <row r="6" s="2" customFormat="1" x14ac:dyDescent="0.25"/>
    <row r="7" s="2" customFormat="1" x14ac:dyDescent="0.25"/>
    <row r="8" s="2" customFormat="1" x14ac:dyDescent="0.25"/>
    <row r="9" s="2" customFormat="1" x14ac:dyDescent="0.25"/>
    <row r="10" s="2" customFormat="1" x14ac:dyDescent="0.25"/>
    <row r="11" s="2" customFormat="1" x14ac:dyDescent="0.25"/>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Raw Data</vt:lpstr>
      <vt:lpstr>Calculations</vt:lpstr>
      <vt:lpstr>Dashbaord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fatimatou fatou</dc:creator>
  <cp:lastModifiedBy>fatimatou fatou</cp:lastModifiedBy>
  <dcterms:created xsi:type="dcterms:W3CDTF">2025-08-29T10:03:20Z</dcterms:created>
  <dcterms:modified xsi:type="dcterms:W3CDTF">2025-09-20T17:30:46Z</dcterms:modified>
</cp:coreProperties>
</file>